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095" windowWidth="15480" windowHeight="11640" tabRatio="601"/>
  </bookViews>
  <sheets>
    <sheet name="реестр" sheetId="5" r:id="rId1"/>
  </sheets>
  <definedNames>
    <definedName name="_xlnm._FilterDatabase" localSheetId="0" hidden="1">реестр!$A$10:$P$51</definedName>
    <definedName name="_xlnm.Print_Titles" localSheetId="0">реестр!$10:$15</definedName>
    <definedName name="_xlnm.Print_Area" localSheetId="0">реестр!$A$1:$P$51</definedName>
  </definedNames>
  <calcPr calcId="124519"/>
</workbook>
</file>

<file path=xl/calcChain.xml><?xml version="1.0" encoding="utf-8"?>
<calcChain xmlns="http://schemas.openxmlformats.org/spreadsheetml/2006/main">
  <c r="AM50" i="5"/>
  <c r="AL49"/>
  <c r="AM49" s="1"/>
  <c r="AM48"/>
  <c r="AL48"/>
  <c r="AL47"/>
  <c r="AM47" s="1"/>
  <c r="AM46"/>
  <c r="AL46"/>
  <c r="AL45"/>
  <c r="AM45" s="1"/>
  <c r="AM44"/>
  <c r="AL44"/>
  <c r="AL43"/>
  <c r="AM43" s="1"/>
  <c r="AM42"/>
  <c r="AL42"/>
  <c r="AL41"/>
  <c r="AM41" s="1"/>
  <c r="AM40"/>
  <c r="AL40"/>
  <c r="AL39"/>
  <c r="AM39" s="1"/>
  <c r="AM38"/>
  <c r="AL38"/>
  <c r="AL37"/>
  <c r="AM37" s="1"/>
  <c r="AM36"/>
  <c r="AL36"/>
  <c r="AL35"/>
  <c r="AM35" s="1"/>
  <c r="H48"/>
  <c r="H47"/>
  <c r="H46"/>
  <c r="H45"/>
  <c r="H44"/>
  <c r="H43"/>
  <c r="H42"/>
  <c r="H41"/>
  <c r="H40"/>
  <c r="H39"/>
  <c r="P50" l="1"/>
  <c r="P48"/>
  <c r="N48"/>
  <c r="L48"/>
  <c r="J48"/>
  <c r="F48"/>
  <c r="P47"/>
  <c r="N47"/>
  <c r="L47"/>
  <c r="J47"/>
  <c r="F47"/>
  <c r="P46"/>
  <c r="N46"/>
  <c r="L46"/>
  <c r="J46"/>
  <c r="F46"/>
  <c r="P45"/>
  <c r="N45"/>
  <c r="L45"/>
  <c r="J45"/>
  <c r="F45"/>
  <c r="P44"/>
  <c r="N44"/>
  <c r="L44"/>
  <c r="J44"/>
  <c r="F44"/>
  <c r="P43"/>
  <c r="N43"/>
  <c r="L43"/>
  <c r="J43"/>
  <c r="F43"/>
  <c r="P42"/>
  <c r="N42"/>
  <c r="L42"/>
  <c r="J42"/>
  <c r="F42"/>
  <c r="P41"/>
  <c r="N41"/>
  <c r="L41"/>
  <c r="J41"/>
  <c r="F41"/>
  <c r="P40"/>
  <c r="N40"/>
  <c r="L40"/>
  <c r="J40"/>
  <c r="F40"/>
  <c r="P39"/>
  <c r="N39"/>
  <c r="L39"/>
  <c r="J39"/>
  <c r="F39"/>
  <c r="P38"/>
  <c r="N38"/>
  <c r="L38"/>
  <c r="J38"/>
  <c r="F38"/>
  <c r="P22"/>
  <c r="R22"/>
  <c r="F22" s="1"/>
  <c r="T22"/>
  <c r="H22" s="1"/>
  <c r="V22"/>
  <c r="X22"/>
  <c r="L22" s="1"/>
  <c r="Z22"/>
  <c r="N22" s="1"/>
  <c r="AE22"/>
  <c r="AI22" s="1"/>
  <c r="AF22"/>
  <c r="AJ22" s="1"/>
  <c r="AG22" l="1"/>
  <c r="AK22" s="1"/>
  <c r="Q51" l="1"/>
  <c r="Q31"/>
  <c r="E34"/>
  <c r="G34"/>
  <c r="I34"/>
  <c r="K34"/>
  <c r="M34"/>
  <c r="O34"/>
  <c r="E27"/>
  <c r="G27"/>
  <c r="I27"/>
  <c r="K27"/>
  <c r="M27"/>
  <c r="O27"/>
  <c r="AE31" l="1"/>
  <c r="AI31" s="1"/>
  <c r="AF31"/>
  <c r="AE51"/>
  <c r="AI51" s="1"/>
  <c r="AF51"/>
  <c r="AG31" l="1"/>
  <c r="AK31" s="1"/>
  <c r="AG51"/>
  <c r="AK51" s="1"/>
  <c r="AJ51"/>
  <c r="AJ31"/>
  <c r="Z50"/>
  <c r="N50" s="1"/>
  <c r="Z30"/>
  <c r="N30" s="1"/>
  <c r="Z36"/>
  <c r="N36" s="1"/>
  <c r="Z35"/>
  <c r="N35" s="1"/>
  <c r="Z28"/>
  <c r="Z24"/>
  <c r="N24" s="1"/>
  <c r="Z23"/>
  <c r="N23" s="1"/>
  <c r="Z21"/>
  <c r="N21" s="1"/>
  <c r="Z20"/>
  <c r="N20" s="1"/>
  <c r="X50"/>
  <c r="L50" s="1"/>
  <c r="X30"/>
  <c r="L30" s="1"/>
  <c r="X36"/>
  <c r="L36" s="1"/>
  <c r="X35"/>
  <c r="X28"/>
  <c r="X24"/>
  <c r="X23"/>
  <c r="L23" s="1"/>
  <c r="X21"/>
  <c r="X20"/>
  <c r="V50"/>
  <c r="J50" s="1"/>
  <c r="V30"/>
  <c r="J30" s="1"/>
  <c r="V36"/>
  <c r="J36" s="1"/>
  <c r="V35"/>
  <c r="J35" s="1"/>
  <c r="V28"/>
  <c r="V24"/>
  <c r="V23"/>
  <c r="V21"/>
  <c r="V20"/>
  <c r="T50"/>
  <c r="T30"/>
  <c r="T36"/>
  <c r="T35"/>
  <c r="T28"/>
  <c r="T24"/>
  <c r="H24" s="1"/>
  <c r="T23"/>
  <c r="H23" s="1"/>
  <c r="T21"/>
  <c r="H21" s="1"/>
  <c r="T20"/>
  <c r="H20" s="1"/>
  <c r="R50"/>
  <c r="F50" s="1"/>
  <c r="R30"/>
  <c r="F30" s="1"/>
  <c r="R36"/>
  <c r="F36" s="1"/>
  <c r="R35"/>
  <c r="F35" s="1"/>
  <c r="R28"/>
  <c r="R24"/>
  <c r="F24" s="1"/>
  <c r="R23"/>
  <c r="F23" s="1"/>
  <c r="R21"/>
  <c r="F21" s="1"/>
  <c r="R20"/>
  <c r="F20" s="1"/>
  <c r="P30"/>
  <c r="P36"/>
  <c r="P35"/>
  <c r="P28"/>
  <c r="P24"/>
  <c r="P23"/>
  <c r="P21"/>
  <c r="P20"/>
  <c r="AC34"/>
  <c r="AB34"/>
  <c r="AA34"/>
  <c r="Y34"/>
  <c r="W34"/>
  <c r="U34"/>
  <c r="S34"/>
  <c r="AC27"/>
  <c r="AB27"/>
  <c r="AA27"/>
  <c r="Y27"/>
  <c r="W27"/>
  <c r="U27"/>
  <c r="S27"/>
  <c r="AC19"/>
  <c r="AB19"/>
  <c r="AA19"/>
  <c r="Y19"/>
  <c r="W19"/>
  <c r="U19"/>
  <c r="S19"/>
  <c r="H34" l="1"/>
  <c r="S26"/>
  <c r="S25" s="1"/>
  <c r="N27"/>
  <c r="P34"/>
  <c r="H27"/>
  <c r="J34"/>
  <c r="L34"/>
  <c r="N34"/>
  <c r="P27"/>
  <c r="L27"/>
  <c r="F34"/>
  <c r="V27"/>
  <c r="V34"/>
  <c r="T19"/>
  <c r="Z19"/>
  <c r="Z27"/>
  <c r="X27"/>
  <c r="X19"/>
  <c r="V19"/>
  <c r="F27"/>
  <c r="R27"/>
  <c r="J27"/>
  <c r="T34"/>
  <c r="T27"/>
  <c r="Z34"/>
  <c r="X34"/>
  <c r="R34"/>
  <c r="R19"/>
  <c r="R26" l="1"/>
  <c r="R25" s="1"/>
  <c r="C30" l="1"/>
  <c r="P19"/>
  <c r="O19"/>
  <c r="N19"/>
  <c r="M19"/>
  <c r="L19"/>
  <c r="K19"/>
  <c r="J19"/>
  <c r="I19"/>
  <c r="H19"/>
  <c r="G19"/>
  <c r="F19"/>
  <c r="E19"/>
  <c r="C34" l="1"/>
  <c r="D27"/>
  <c r="D34"/>
  <c r="AF35"/>
  <c r="AJ35" s="1"/>
  <c r="AE35"/>
  <c r="AI35" s="1"/>
  <c r="AF50"/>
  <c r="AJ50" s="1"/>
  <c r="AE50"/>
  <c r="AI50" s="1"/>
  <c r="AF28"/>
  <c r="AE28"/>
  <c r="AI28" s="1"/>
  <c r="AE36"/>
  <c r="AI36" s="1"/>
  <c r="AF36"/>
  <c r="AJ36" s="1"/>
  <c r="AF21"/>
  <c r="AE21"/>
  <c r="AI21" s="1"/>
  <c r="AF23"/>
  <c r="AE23"/>
  <c r="AI23" s="1"/>
  <c r="AE30"/>
  <c r="AI30" s="1"/>
  <c r="AF30"/>
  <c r="AE20"/>
  <c r="AI20" s="1"/>
  <c r="AF20"/>
  <c r="AE24"/>
  <c r="AI24" s="1"/>
  <c r="AF24"/>
  <c r="C19"/>
  <c r="C27"/>
  <c r="D19"/>
  <c r="AM34" l="1"/>
  <c r="Q27"/>
  <c r="Q34"/>
  <c r="AG36"/>
  <c r="AK36" s="1"/>
  <c r="AG24"/>
  <c r="AK24" s="1"/>
  <c r="AJ24"/>
  <c r="AG21"/>
  <c r="AK21" s="1"/>
  <c r="AJ21"/>
  <c r="AF19"/>
  <c r="AE19"/>
  <c r="AI19" s="1"/>
  <c r="AG30"/>
  <c r="AK30" s="1"/>
  <c r="AJ30"/>
  <c r="AG20"/>
  <c r="AK20" s="1"/>
  <c r="AJ20"/>
  <c r="AG23"/>
  <c r="AK23" s="1"/>
  <c r="AJ23"/>
  <c r="AG28"/>
  <c r="AK28" s="1"/>
  <c r="AJ28"/>
  <c r="AE27"/>
  <c r="AI27" s="1"/>
  <c r="AF27"/>
  <c r="AE34"/>
  <c r="AI34" s="1"/>
  <c r="AF34"/>
  <c r="AJ34" s="1"/>
  <c r="AG50"/>
  <c r="AK50" s="1"/>
  <c r="AG35"/>
  <c r="AK35" s="1"/>
  <c r="AG34" l="1"/>
  <c r="AK34" s="1"/>
  <c r="AG19"/>
  <c r="AK19" s="1"/>
  <c r="AJ19"/>
  <c r="AG27"/>
  <c r="AK27" s="1"/>
  <c r="AJ27"/>
  <c r="AF26" l="1"/>
  <c r="AJ26" s="1"/>
  <c r="AE26"/>
  <c r="AI26" s="1"/>
  <c r="U26"/>
  <c r="U25" s="1"/>
  <c r="W26"/>
  <c r="W25" s="1"/>
  <c r="Y26"/>
  <c r="Y25" s="1"/>
  <c r="X26"/>
  <c r="X25" s="1"/>
  <c r="AA26"/>
  <c r="AA25" s="1"/>
  <c r="AB26"/>
  <c r="AB25" s="1"/>
  <c r="Z26"/>
  <c r="Z25" s="1"/>
  <c r="AC26"/>
  <c r="AC25" s="1"/>
  <c r="T26"/>
  <c r="T25" s="1"/>
  <c r="V26"/>
  <c r="V25" s="1"/>
  <c r="AG26" l="1"/>
  <c r="AK26" s="1"/>
  <c r="AE25"/>
  <c r="AI25" s="1"/>
  <c r="AF25"/>
  <c r="AJ25" s="1"/>
  <c r="AG25" l="1"/>
  <c r="AK25" s="1"/>
  <c r="AF33" l="1"/>
  <c r="AJ33" s="1"/>
  <c r="AE33"/>
  <c r="AI33" s="1"/>
  <c r="AG33" l="1"/>
  <c r="AK33" s="1"/>
  <c r="AE32"/>
  <c r="AI32" s="1"/>
  <c r="AF32"/>
  <c r="AJ32" s="1"/>
  <c r="AG32" l="1"/>
  <c r="AK32" s="1"/>
  <c r="Q32" l="1"/>
  <c r="Q33"/>
  <c r="S17" l="1"/>
  <c r="Q26"/>
  <c r="Q25" l="1"/>
  <c r="W18" l="1"/>
  <c r="AC18"/>
  <c r="AC17" s="1"/>
  <c r="R18"/>
  <c r="R17" s="1"/>
  <c r="AB18"/>
  <c r="AB17" s="1"/>
  <c r="Y18"/>
  <c r="X18"/>
  <c r="AA18"/>
  <c r="AA17" s="1"/>
  <c r="V18"/>
  <c r="T18"/>
  <c r="Z18"/>
  <c r="Z17" s="1"/>
  <c r="U18"/>
  <c r="U17" s="1"/>
  <c r="V17" l="1"/>
  <c r="X17"/>
  <c r="T17"/>
  <c r="Y17"/>
  <c r="W17"/>
  <c r="U33"/>
  <c r="S33"/>
  <c r="AC33"/>
  <c r="AC32" s="1"/>
  <c r="R33"/>
  <c r="R32" s="1"/>
  <c r="W33"/>
  <c r="W32" s="1"/>
  <c r="X33"/>
  <c r="T33"/>
  <c r="T32" s="1"/>
  <c r="AB33"/>
  <c r="V33"/>
  <c r="AA33"/>
  <c r="AA32" s="1"/>
  <c r="Z33"/>
  <c r="Y33"/>
  <c r="S32" l="1"/>
  <c r="U32"/>
  <c r="Y32"/>
  <c r="Z32"/>
  <c r="V32"/>
  <c r="AB32"/>
  <c r="X32"/>
  <c r="T16"/>
  <c r="AB16"/>
  <c r="Z16"/>
  <c r="Y16"/>
  <c r="W16"/>
  <c r="R16" l="1"/>
  <c r="U16"/>
  <c r="S16"/>
  <c r="X16"/>
  <c r="V16"/>
</calcChain>
</file>

<file path=xl/sharedStrings.xml><?xml version="1.0" encoding="utf-8"?>
<sst xmlns="http://schemas.openxmlformats.org/spreadsheetml/2006/main" count="94" uniqueCount="54">
  <si>
    <t>№ п/п</t>
  </si>
  <si>
    <t>Адрес МКД</t>
  </si>
  <si>
    <t>Всего</t>
  </si>
  <si>
    <t>Расселяемая площадь
жилых помещений</t>
  </si>
  <si>
    <t>кв. м</t>
  </si>
  <si>
    <t>Стоимость</t>
  </si>
  <si>
    <t>руб.</t>
  </si>
  <si>
    <t>Строительство МКД</t>
  </si>
  <si>
    <t>Площадь</t>
  </si>
  <si>
    <t>Приобретение жилых
помещений у застройщиков</t>
  </si>
  <si>
    <t>Приобретение жилых помещений у
лиц, не являющихся застройщиком</t>
  </si>
  <si>
    <t>Выкуп жилых помещений у
собственников</t>
  </si>
  <si>
    <t>Договор о развитии
застроенной территории</t>
  </si>
  <si>
    <t>Другие</t>
  </si>
  <si>
    <t>Итого по Республике Коми с финансовой поддержкой Фонда:</t>
  </si>
  <si>
    <t>Муниципальный район Сыктывдинский</t>
  </si>
  <si>
    <t>Всего  по этапу 2020 года, в т.ч.:</t>
  </si>
  <si>
    <t>Всего  по этапу 2021 года, в т.ч.:</t>
  </si>
  <si>
    <t>Всего  по этапу 2022 года, в т.ч.:</t>
  </si>
  <si>
    <t>Всего по этапу 2022 года с финансовой поддержкой Фонда</t>
  </si>
  <si>
    <t>Всего по этапу 2020 года с финансовой поддержкой Фонда</t>
  </si>
  <si>
    <t>Всего по этапу 2021 года с финансовой поддержкой Фонда</t>
  </si>
  <si>
    <t>Всего по этапу 2022 года без финансовой поддержкой Фонда</t>
  </si>
  <si>
    <t>Всего по этапу 2021 года без финансовой поддержкой Фонда</t>
  </si>
  <si>
    <t>цена за кв метр</t>
  </si>
  <si>
    <t>стоимость</t>
  </si>
  <si>
    <t>Переселение в свободный жилищный фонд</t>
  </si>
  <si>
    <t>Реестр аварийных многоквартирных домов по способам переселения</t>
  </si>
  <si>
    <t>с. Зеленец, ул. Набережная, д. 8</t>
  </si>
  <si>
    <t>с. Выльгорт, ул. Рабочая, д. 8</t>
  </si>
  <si>
    <t>с. Выльгорт, пер. Школьный, д. 14</t>
  </si>
  <si>
    <t>с. Выльгорт, ул. Домны Каликовой, д. 12</t>
  </si>
  <si>
    <t>с. Пажга, д. 62</t>
  </si>
  <si>
    <t>с. Пажга, д. 43</t>
  </si>
  <si>
    <t>п. Гарьинский, ул. Пионерская, д. 8</t>
  </si>
  <si>
    <t>п. Гарьинский, ул. Школьная, д. 1</t>
  </si>
  <si>
    <t>с. Выльгорт, ул. Ёля-Ты, д. 14</t>
  </si>
  <si>
    <t>п. Новоипатово, ул. Октябрьская, д. 24</t>
  </si>
  <si>
    <t>п. Новоипатово, ул. Октябрьская, д. 26</t>
  </si>
  <si>
    <t>п. Новоипатово, ул. Первомайская, д. 4</t>
  </si>
  <si>
    <t>п. Новоипатово, ул. Первомайская, д. 5</t>
  </si>
  <si>
    <t>п. Новоипатово, ул. Первомайская, д. 6</t>
  </si>
  <si>
    <t>п. Новоипатово, ул. Первомайская, д. 7</t>
  </si>
  <si>
    <t>п. Новоипатово, ул. Первомайская, д. 10</t>
  </si>
  <si>
    <t>п. Новоипатово, ул. Первомайская, д. 15</t>
  </si>
  <si>
    <t>п. Новоипатово, ул. Первомайская, д. 17</t>
  </si>
  <si>
    <t>п. Новоипатово, ул. Первомайская, д. 19</t>
  </si>
  <si>
    <t>п. Новоипатово, ул. Первомайская, д. 21</t>
  </si>
  <si>
    <t>п. Новоипатово, ул. Первомайская, д. 25</t>
  </si>
  <si>
    <t>Приложение 4</t>
  </si>
  <si>
    <t>с.Пажга, д. 57</t>
  </si>
  <si>
    <t>с.Выльгорт,ул.Северная,д. 8</t>
  </si>
  <si>
    <t>к Программе</t>
  </si>
  <si>
    <t>с.Выльгорт,ул.Советская,д.72</t>
  </si>
</sst>
</file>

<file path=xl/styles.xml><?xml version="1.0" encoding="utf-8"?>
<styleSheet xmlns="http://schemas.openxmlformats.org/spreadsheetml/2006/main">
  <fonts count="19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2"/>
      <charset val="204"/>
    </font>
    <font>
      <sz val="13"/>
      <name val="Times New Roman"/>
      <family val="2"/>
      <charset val="204"/>
    </font>
    <font>
      <b/>
      <sz val="16"/>
      <name val="Times New Roman"/>
      <family val="2"/>
      <charset val="204"/>
    </font>
    <font>
      <b/>
      <sz val="14"/>
      <name val="Times New Roman"/>
      <family val="2"/>
      <charset val="204"/>
    </font>
    <font>
      <b/>
      <sz val="12"/>
      <name val="Times New Roman"/>
      <family val="2"/>
      <charset val="204"/>
    </font>
    <font>
      <sz val="16"/>
      <name val="Times New Roman"/>
      <family val="2"/>
      <charset val="204"/>
    </font>
    <font>
      <b/>
      <sz val="22"/>
      <name val="Times New Roman"/>
      <family val="2"/>
      <charset val="204"/>
    </font>
    <font>
      <sz val="18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72">
    <xf numFmtId="0" fontId="0" fillId="0" borderId="0" xfId="0"/>
    <xf numFmtId="0" fontId="6" fillId="0" borderId="0" xfId="0" applyFont="1" applyFill="1"/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textRotation="90"/>
    </xf>
    <xf numFmtId="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1" xfId="0" applyFont="1" applyFill="1" applyBorder="1"/>
    <xf numFmtId="0" fontId="6" fillId="0" borderId="6" xfId="0" applyFont="1" applyFill="1" applyBorder="1"/>
    <xf numFmtId="0" fontId="6" fillId="0" borderId="8" xfId="0" applyFont="1" applyFill="1" applyBorder="1"/>
    <xf numFmtId="3" fontId="7" fillId="0" borderId="6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10" fillId="0" borderId="6" xfId="0" applyNumberFormat="1" applyFont="1" applyFill="1" applyBorder="1" applyAlignment="1">
      <alignment horizontal="center" vertical="center"/>
    </xf>
    <xf numFmtId="4" fontId="6" fillId="0" borderId="8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11" fillId="0" borderId="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right" vertical="center"/>
    </xf>
    <xf numFmtId="4" fontId="11" fillId="0" borderId="6" xfId="0" applyNumberFormat="1" applyFont="1" applyFill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right" vertical="center"/>
    </xf>
    <xf numFmtId="4" fontId="11" fillId="0" borderId="1" xfId="0" applyNumberFormat="1" applyFont="1" applyFill="1" applyBorder="1" applyAlignment="1">
      <alignment horizontal="right" vertical="center"/>
    </xf>
    <xf numFmtId="4" fontId="11" fillId="0" borderId="1" xfId="0" applyNumberFormat="1" applyFont="1" applyFill="1" applyBorder="1" applyAlignment="1">
      <alignment horizontal="right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 applyProtection="1">
      <alignment horizontal="right" vertical="center" wrapText="1"/>
    </xf>
    <xf numFmtId="4" fontId="13" fillId="0" borderId="1" xfId="0" applyNumberFormat="1" applyFont="1" applyFill="1" applyBorder="1" applyAlignment="1" applyProtection="1">
      <alignment horizontal="right" vertical="center" wrapText="1"/>
      <protection hidden="1"/>
    </xf>
    <xf numFmtId="4" fontId="17" fillId="0" borderId="1" xfId="0" applyNumberFormat="1" applyFont="1" applyBorder="1" applyAlignment="1">
      <alignment horizontal="right" vertical="center" wrapText="1"/>
    </xf>
    <xf numFmtId="0" fontId="11" fillId="0" borderId="7" xfId="0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right" vertical="center"/>
    </xf>
    <xf numFmtId="0" fontId="6" fillId="0" borderId="7" xfId="0" applyFont="1" applyFill="1" applyBorder="1"/>
    <xf numFmtId="4" fontId="8" fillId="2" borderId="1" xfId="0" applyNumberFormat="1" applyFont="1" applyFill="1" applyBorder="1" applyAlignment="1">
      <alignment horizontal="center" vertical="center"/>
    </xf>
    <xf numFmtId="49" fontId="14" fillId="2" borderId="9" xfId="0" applyNumberFormat="1" applyFont="1" applyFill="1" applyBorder="1" applyAlignment="1">
      <alignment horizontal="center" vertical="center" wrapText="1"/>
    </xf>
    <xf numFmtId="49" fontId="16" fillId="2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/>
    <xf numFmtId="0" fontId="12" fillId="0" borderId="0" xfId="0" applyFont="1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textRotation="90" wrapText="1"/>
    </xf>
    <xf numFmtId="0" fontId="11" fillId="0" borderId="8" xfId="0" applyFont="1" applyFill="1" applyBorder="1" applyAlignment="1">
      <alignment horizontal="center" vertical="center" textRotation="90" wrapText="1"/>
    </xf>
    <xf numFmtId="0" fontId="11" fillId="0" borderId="6" xfId="0" applyFont="1" applyFill="1" applyBorder="1" applyAlignment="1">
      <alignment horizontal="center" vertical="center" textRotation="90"/>
    </xf>
    <xf numFmtId="0" fontId="11" fillId="0" borderId="8" xfId="0" applyFont="1" applyFill="1" applyBorder="1" applyAlignment="1">
      <alignment horizontal="center" vertical="center" textRotation="90"/>
    </xf>
    <xf numFmtId="0" fontId="6" fillId="0" borderId="0" xfId="0" applyFont="1" applyFill="1" applyAlignment="1">
      <alignment horizontal="right" vertical="center" wrapText="1"/>
    </xf>
    <xf numFmtId="4" fontId="18" fillId="0" borderId="0" xfId="0" applyNumberFormat="1" applyFont="1" applyFill="1"/>
    <xf numFmtId="4" fontId="11" fillId="0" borderId="0" xfId="0" applyNumberFormat="1" applyFont="1" applyFill="1"/>
    <xf numFmtId="0" fontId="18" fillId="0" borderId="0" xfId="0" applyFont="1" applyFill="1"/>
    <xf numFmtId="4" fontId="17" fillId="0" borderId="1" xfId="0" applyNumberFormat="1" applyFont="1" applyFill="1" applyBorder="1" applyAlignment="1">
      <alignment horizontal="right" vertical="center" wrapText="1"/>
    </xf>
  </cellXfs>
  <cellStyles count="7">
    <cellStyle name="Обычный" xfId="0" builtinId="0"/>
    <cellStyle name="Обычный 2" xfId="1"/>
    <cellStyle name="Обычный 3" xfId="2"/>
    <cellStyle name="Обычный 3 2" xfId="5"/>
    <cellStyle name="Обычный 4" xfId="3"/>
    <cellStyle name="Обычный 4 2" xfId="6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54"/>
  <sheetViews>
    <sheetView tabSelected="1" zoomScale="50" zoomScaleNormal="50" zoomScaleSheetLayoutView="49" workbookViewId="0">
      <selection activeCell="AL51" sqref="AL51"/>
    </sheetView>
  </sheetViews>
  <sheetFormatPr defaultRowHeight="15.75"/>
  <cols>
    <col min="1" max="1" width="6" style="6" customWidth="1"/>
    <col min="2" max="2" width="71.85546875" style="1" customWidth="1"/>
    <col min="3" max="16" width="23.7109375" style="1" customWidth="1"/>
    <col min="17" max="17" width="20.85546875" style="1" hidden="1" customWidth="1"/>
    <col min="18" max="18" width="21.5703125" style="7" hidden="1" customWidth="1"/>
    <col min="19" max="19" width="17.85546875" style="7" hidden="1" customWidth="1"/>
    <col min="20" max="20" width="23.42578125" style="7" hidden="1" customWidth="1"/>
    <col min="21" max="21" width="18" style="7" hidden="1" customWidth="1"/>
    <col min="22" max="22" width="21.7109375" style="7" hidden="1" customWidth="1"/>
    <col min="23" max="23" width="18" style="7" hidden="1" customWidth="1"/>
    <col min="24" max="25" width="21.42578125" style="7" hidden="1" customWidth="1"/>
    <col min="26" max="26" width="12.28515625" style="7" hidden="1" customWidth="1"/>
    <col min="27" max="28" width="18" style="7" hidden="1" customWidth="1"/>
    <col min="29" max="29" width="17.28515625" style="7" hidden="1" customWidth="1"/>
    <col min="30" max="30" width="9.140625" style="1" hidden="1" customWidth="1"/>
    <col min="31" max="37" width="15.28515625" style="1" hidden="1" customWidth="1"/>
    <col min="38" max="38" width="21.28515625" style="1" customWidth="1"/>
    <col min="39" max="39" width="23.140625" style="1" customWidth="1"/>
    <col min="40" max="16384" width="9.140625" style="1"/>
  </cols>
  <sheetData>
    <row r="2" spans="1:32">
      <c r="P2" s="14"/>
    </row>
    <row r="3" spans="1:32">
      <c r="N3" s="47"/>
      <c r="O3" s="67"/>
      <c r="P3" s="67"/>
    </row>
    <row r="4" spans="1:32" ht="15.75" customHeight="1">
      <c r="N4" s="47"/>
      <c r="O4" s="47"/>
      <c r="P4" s="47"/>
    </row>
    <row r="5" spans="1:32">
      <c r="N5" s="47"/>
      <c r="O5" s="47"/>
      <c r="P5" s="46" t="s">
        <v>49</v>
      </c>
    </row>
    <row r="6" spans="1:32">
      <c r="N6" s="15"/>
      <c r="O6" s="15"/>
      <c r="P6" s="46" t="s">
        <v>52</v>
      </c>
    </row>
    <row r="7" spans="1:32">
      <c r="N7" s="15"/>
      <c r="O7" s="15"/>
      <c r="P7" s="15"/>
    </row>
    <row r="8" spans="1:32" ht="30" customHeight="1">
      <c r="A8" s="50" t="s">
        <v>27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</row>
    <row r="10" spans="1:32" ht="54" customHeight="1">
      <c r="A10" s="60" t="s">
        <v>0</v>
      </c>
      <c r="B10" s="60" t="s">
        <v>1</v>
      </c>
      <c r="C10" s="55" t="s">
        <v>2</v>
      </c>
      <c r="D10" s="56"/>
      <c r="E10" s="55" t="s">
        <v>7</v>
      </c>
      <c r="F10" s="56"/>
      <c r="G10" s="51" t="s">
        <v>9</v>
      </c>
      <c r="H10" s="52"/>
      <c r="I10" s="51" t="s">
        <v>10</v>
      </c>
      <c r="J10" s="52"/>
      <c r="K10" s="51" t="s">
        <v>11</v>
      </c>
      <c r="L10" s="52"/>
      <c r="M10" s="51" t="s">
        <v>12</v>
      </c>
      <c r="N10" s="52"/>
      <c r="O10" s="51" t="s">
        <v>26</v>
      </c>
      <c r="P10" s="52"/>
      <c r="Q10" s="11"/>
      <c r="R10" s="62" t="s">
        <v>7</v>
      </c>
      <c r="S10" s="62"/>
      <c r="T10" s="62" t="s">
        <v>9</v>
      </c>
      <c r="U10" s="62"/>
      <c r="V10" s="62" t="s">
        <v>10</v>
      </c>
      <c r="W10" s="62"/>
      <c r="X10" s="62" t="s">
        <v>11</v>
      </c>
      <c r="Y10" s="62"/>
      <c r="Z10" s="62" t="s">
        <v>12</v>
      </c>
      <c r="AA10" s="62"/>
      <c r="AB10" s="61" t="s">
        <v>13</v>
      </c>
      <c r="AC10" s="61"/>
    </row>
    <row r="11" spans="1:32" ht="50.25" customHeight="1">
      <c r="A11" s="60"/>
      <c r="B11" s="60"/>
      <c r="C11" s="57"/>
      <c r="D11" s="58"/>
      <c r="E11" s="57"/>
      <c r="F11" s="58"/>
      <c r="G11" s="53"/>
      <c r="H11" s="54"/>
      <c r="I11" s="53"/>
      <c r="J11" s="54"/>
      <c r="K11" s="53"/>
      <c r="L11" s="54"/>
      <c r="M11" s="53"/>
      <c r="N11" s="54"/>
      <c r="O11" s="53"/>
      <c r="P11" s="54"/>
      <c r="Q11" s="1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1"/>
      <c r="AC11" s="61"/>
    </row>
    <row r="12" spans="1:32" ht="75.75" customHeight="1">
      <c r="A12" s="60"/>
      <c r="B12" s="60"/>
      <c r="C12" s="63" t="s">
        <v>3</v>
      </c>
      <c r="D12" s="65" t="s">
        <v>5</v>
      </c>
      <c r="E12" s="65" t="s">
        <v>8</v>
      </c>
      <c r="F12" s="65" t="s">
        <v>5</v>
      </c>
      <c r="G12" s="65" t="s">
        <v>8</v>
      </c>
      <c r="H12" s="65" t="s">
        <v>5</v>
      </c>
      <c r="I12" s="65" t="s">
        <v>8</v>
      </c>
      <c r="J12" s="65" t="s">
        <v>5</v>
      </c>
      <c r="K12" s="65" t="s">
        <v>8</v>
      </c>
      <c r="L12" s="65" t="s">
        <v>5</v>
      </c>
      <c r="M12" s="65" t="s">
        <v>8</v>
      </c>
      <c r="N12" s="65" t="s">
        <v>5</v>
      </c>
      <c r="O12" s="65" t="s">
        <v>8</v>
      </c>
      <c r="P12" s="65" t="s">
        <v>5</v>
      </c>
      <c r="Q12" s="3"/>
      <c r="R12" s="7" t="s">
        <v>25</v>
      </c>
      <c r="S12" s="7" t="s">
        <v>24</v>
      </c>
      <c r="T12" s="7" t="s">
        <v>25</v>
      </c>
      <c r="U12" s="7" t="s">
        <v>24</v>
      </c>
      <c r="V12" s="7" t="s">
        <v>25</v>
      </c>
      <c r="W12" s="7" t="s">
        <v>24</v>
      </c>
      <c r="X12" s="7" t="s">
        <v>25</v>
      </c>
      <c r="Y12" s="7" t="s">
        <v>24</v>
      </c>
      <c r="Z12" s="7" t="s">
        <v>25</v>
      </c>
      <c r="AA12" s="7" t="s">
        <v>24</v>
      </c>
      <c r="AB12" s="7" t="s">
        <v>25</v>
      </c>
      <c r="AC12" s="7" t="s">
        <v>24</v>
      </c>
    </row>
    <row r="13" spans="1:32" ht="36.75" customHeight="1">
      <c r="A13" s="60"/>
      <c r="B13" s="60"/>
      <c r="C13" s="64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2"/>
      <c r="AE13" s="1">
        <v>0.95</v>
      </c>
      <c r="AF13" s="1">
        <v>0.04</v>
      </c>
    </row>
    <row r="14" spans="1:32" ht="20.25">
      <c r="A14" s="60"/>
      <c r="B14" s="60"/>
      <c r="C14" s="22" t="s">
        <v>4</v>
      </c>
      <c r="D14" s="22" t="s">
        <v>6</v>
      </c>
      <c r="E14" s="22" t="s">
        <v>4</v>
      </c>
      <c r="F14" s="22" t="s">
        <v>6</v>
      </c>
      <c r="G14" s="22" t="s">
        <v>4</v>
      </c>
      <c r="H14" s="22" t="s">
        <v>6</v>
      </c>
      <c r="I14" s="22" t="s">
        <v>4</v>
      </c>
      <c r="J14" s="22" t="s">
        <v>6</v>
      </c>
      <c r="K14" s="22" t="s">
        <v>4</v>
      </c>
      <c r="L14" s="22" t="s">
        <v>6</v>
      </c>
      <c r="M14" s="22" t="s">
        <v>4</v>
      </c>
      <c r="N14" s="22" t="s">
        <v>6</v>
      </c>
      <c r="O14" s="22" t="s">
        <v>4</v>
      </c>
      <c r="P14" s="22" t="s">
        <v>6</v>
      </c>
      <c r="Q14" s="13"/>
    </row>
    <row r="15" spans="1:32" ht="20.25">
      <c r="A15" s="23">
        <v>1</v>
      </c>
      <c r="B15" s="23">
        <v>2</v>
      </c>
      <c r="C15" s="24">
        <v>3</v>
      </c>
      <c r="D15" s="24">
        <v>4</v>
      </c>
      <c r="E15" s="24">
        <v>5</v>
      </c>
      <c r="F15" s="24">
        <v>6</v>
      </c>
      <c r="G15" s="24">
        <v>7</v>
      </c>
      <c r="H15" s="24">
        <v>8</v>
      </c>
      <c r="I15" s="24">
        <v>9</v>
      </c>
      <c r="J15" s="24">
        <v>10</v>
      </c>
      <c r="K15" s="24">
        <v>11</v>
      </c>
      <c r="L15" s="24">
        <v>12</v>
      </c>
      <c r="M15" s="24">
        <v>13</v>
      </c>
      <c r="N15" s="24">
        <v>14</v>
      </c>
      <c r="O15" s="24">
        <v>15</v>
      </c>
      <c r="P15" s="24">
        <v>16</v>
      </c>
      <c r="Q15" s="10"/>
    </row>
    <row r="16" spans="1:32" ht="56.25" customHeight="1">
      <c r="A16" s="59" t="s">
        <v>14</v>
      </c>
      <c r="B16" s="59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16"/>
      <c r="R16" s="16" t="e">
        <f>R18+R26+R33+#REF!+#REF!+#REF!</f>
        <v>#REF!</v>
      </c>
      <c r="S16" s="16" t="e">
        <f>S18+S26+S33+#REF!+#REF!+#REF!</f>
        <v>#REF!</v>
      </c>
      <c r="T16" s="16" t="e">
        <f>T18+T26+T33+#REF!+#REF!+#REF!</f>
        <v>#REF!</v>
      </c>
      <c r="U16" s="16" t="e">
        <f>U18+U26+U33+#REF!+#REF!+#REF!</f>
        <v>#REF!</v>
      </c>
      <c r="V16" s="16" t="e">
        <f>V18+V26+V33+#REF!+#REF!+#REF!</f>
        <v>#REF!</v>
      </c>
      <c r="W16" s="16" t="e">
        <f>W18+W26+W33+#REF!+#REF!+#REF!</f>
        <v>#REF!</v>
      </c>
      <c r="X16" s="16" t="e">
        <f>X18+X26+X33+#REF!+#REF!+#REF!</f>
        <v>#REF!</v>
      </c>
      <c r="Y16" s="16" t="e">
        <f>Y18+Y26+Y33+#REF!+#REF!+#REF!</f>
        <v>#REF!</v>
      </c>
      <c r="Z16" s="16" t="e">
        <f>Z18+Z26+Z33+#REF!+#REF!+#REF!</f>
        <v>#REF!</v>
      </c>
      <c r="AB16" s="16" t="e">
        <f>AB18+AB26+AB33+#REF!+#REF!+#REF!</f>
        <v>#REF!</v>
      </c>
    </row>
    <row r="17" spans="1:39" ht="41.25" customHeight="1">
      <c r="A17" s="26"/>
      <c r="B17" s="27" t="s">
        <v>16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18"/>
      <c r="R17" s="18" t="e">
        <f>R18+#REF!</f>
        <v>#REF!</v>
      </c>
      <c r="S17" s="18" t="e">
        <f>AVERAGE(S18+#REF!)</f>
        <v>#REF!</v>
      </c>
      <c r="T17" s="18" t="e">
        <f>T18+#REF!</f>
        <v>#REF!</v>
      </c>
      <c r="U17" s="18" t="e">
        <f>U18+#REF!</f>
        <v>#REF!</v>
      </c>
      <c r="V17" s="18" t="e">
        <f>V18+#REF!</f>
        <v>#REF!</v>
      </c>
      <c r="W17" s="18" t="e">
        <f>W18+#REF!</f>
        <v>#REF!</v>
      </c>
      <c r="X17" s="18" t="e">
        <f>X18+#REF!</f>
        <v>#REF!</v>
      </c>
      <c r="Y17" s="18" t="e">
        <f>Y18+#REF!</f>
        <v>#REF!</v>
      </c>
      <c r="Z17" s="18" t="e">
        <f>Z18+#REF!</f>
        <v>#REF!</v>
      </c>
      <c r="AA17" s="18" t="e">
        <f>AA18+#REF!</f>
        <v>#REF!</v>
      </c>
      <c r="AB17" s="18" t="e">
        <f>AB18+#REF!</f>
        <v>#REF!</v>
      </c>
      <c r="AC17" s="18" t="e">
        <f>AC18+#REF!</f>
        <v>#REF!</v>
      </c>
    </row>
    <row r="18" spans="1:39" ht="41.25" customHeight="1">
      <c r="A18" s="26"/>
      <c r="B18" s="27" t="s">
        <v>20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17"/>
      <c r="R18" s="17" t="e">
        <f>#REF!+#REF!+#REF!+#REF!+#REF!+#REF!+R19+#REF!+#REF!+#REF!+#REF!++#REF!</f>
        <v>#REF!</v>
      </c>
      <c r="S18" s="17"/>
      <c r="T18" s="17" t="e">
        <f>#REF!+#REF!+#REF!+#REF!+#REF!+#REF!+T19+#REF!+#REF!+#REF!+#REF!++#REF!</f>
        <v>#REF!</v>
      </c>
      <c r="U18" s="17" t="e">
        <f>AVERAGE(#REF!+#REF!+#REF!+#REF!+#REF!+#REF!+U19+#REF!+#REF!+#REF!+#REF!+#REF!)</f>
        <v>#REF!</v>
      </c>
      <c r="V18" s="17" t="e">
        <f>#REF!+#REF!+#REF!+#REF!+#REF!+#REF!+V19+#REF!+#REF!+#REF!+#REF!++#REF!</f>
        <v>#REF!</v>
      </c>
      <c r="W18" s="17" t="e">
        <f>AVERAGE(#REF!+#REF!+#REF!+#REF!+#REF!+#REF!+W19+#REF!+#REF!+#REF!+#REF!+#REF!)</f>
        <v>#REF!</v>
      </c>
      <c r="X18" s="17" t="e">
        <f>#REF!+#REF!+#REF!+#REF!+#REF!+#REF!+X19+#REF!+#REF!+#REF!+#REF!++#REF!</f>
        <v>#REF!</v>
      </c>
      <c r="Y18" s="17" t="e">
        <f>#REF!+#REF!+#REF!+#REF!+#REF!+#REF!+Y19+#REF!+#REF!+#REF!+#REF!++#REF!</f>
        <v>#REF!</v>
      </c>
      <c r="Z18" s="17" t="e">
        <f>#REF!+#REF!+#REF!+#REF!+#REF!+#REF!+Z19+#REF!+#REF!+#REF!+#REF!++#REF!</f>
        <v>#REF!</v>
      </c>
      <c r="AA18" s="17" t="e">
        <f>#REF!+#REF!+#REF!+#REF!+#REF!+#REF!+AA19+#REF!+#REF!+#REF!+#REF!++#REF!</f>
        <v>#REF!</v>
      </c>
      <c r="AB18" s="17" t="e">
        <f>#REF!+#REF!+#REF!+#REF!+#REF!+#REF!+AB19+#REF!+#REF!+#REF!+#REF!++#REF!</f>
        <v>#REF!</v>
      </c>
      <c r="AC18" s="17" t="e">
        <f>#REF!+#REF!+#REF!+#REF!+#REF!+#REF!+AC19+#REF!+#REF!+#REF!+#REF!++#REF!</f>
        <v>#REF!</v>
      </c>
    </row>
    <row r="19" spans="1:39" ht="41.25" customHeight="1">
      <c r="A19" s="26"/>
      <c r="B19" s="27" t="s">
        <v>15</v>
      </c>
      <c r="C19" s="25">
        <f>SUM(C20:C24)</f>
        <v>1703</v>
      </c>
      <c r="D19" s="25">
        <f>SUM(D20:D24)</f>
        <v>82953300</v>
      </c>
      <c r="E19" s="25">
        <f>SUM(E20:E24)</f>
        <v>0</v>
      </c>
      <c r="F19" s="25">
        <f t="shared" ref="F19:H19" si="0">SUM(F20:F24)</f>
        <v>0</v>
      </c>
      <c r="G19" s="25">
        <f t="shared" si="0"/>
        <v>0</v>
      </c>
      <c r="H19" s="25">
        <f t="shared" si="0"/>
        <v>0</v>
      </c>
      <c r="I19" s="25">
        <f>SUM(I20:I24)</f>
        <v>681.90000000000009</v>
      </c>
      <c r="J19" s="25">
        <f t="shared" ref="J19:AC19" si="1">SUM(J20:J24)</f>
        <v>49950300</v>
      </c>
      <c r="K19" s="25">
        <f t="shared" si="1"/>
        <v>733.40000000000009</v>
      </c>
      <c r="L19" s="25">
        <f t="shared" si="1"/>
        <v>33003000</v>
      </c>
      <c r="M19" s="25">
        <f t="shared" si="1"/>
        <v>0</v>
      </c>
      <c r="N19" s="25">
        <f t="shared" si="1"/>
        <v>0</v>
      </c>
      <c r="O19" s="25">
        <f t="shared" si="1"/>
        <v>0</v>
      </c>
      <c r="P19" s="25">
        <f t="shared" si="1"/>
        <v>0</v>
      </c>
      <c r="Q19" s="17">
        <v>51000</v>
      </c>
      <c r="R19" s="17">
        <f t="shared" si="1"/>
        <v>0</v>
      </c>
      <c r="S19" s="17">
        <f t="shared" si="1"/>
        <v>0</v>
      </c>
      <c r="T19" s="17">
        <f t="shared" si="1"/>
        <v>0</v>
      </c>
      <c r="U19" s="17">
        <f t="shared" si="1"/>
        <v>0</v>
      </c>
      <c r="V19" s="17">
        <f t="shared" si="1"/>
        <v>31367400</v>
      </c>
      <c r="W19" s="17">
        <f t="shared" si="1"/>
        <v>230000</v>
      </c>
      <c r="X19" s="17">
        <f t="shared" si="1"/>
        <v>33736400</v>
      </c>
      <c r="Y19" s="17">
        <f t="shared" si="1"/>
        <v>138000</v>
      </c>
      <c r="Z19" s="17">
        <f t="shared" si="1"/>
        <v>0</v>
      </c>
      <c r="AA19" s="17">
        <f t="shared" si="1"/>
        <v>0</v>
      </c>
      <c r="AB19" s="17">
        <f t="shared" si="1"/>
        <v>0</v>
      </c>
      <c r="AC19" s="17">
        <f t="shared" si="1"/>
        <v>0</v>
      </c>
      <c r="AE19" s="5">
        <f t="shared" ref="AE19:AE24" si="2">D19*$AE$13</f>
        <v>78805635</v>
      </c>
      <c r="AF19" s="5">
        <f t="shared" ref="AF19:AF24" si="3">D19*$AF$13</f>
        <v>3318132</v>
      </c>
      <c r="AG19" s="4">
        <f t="shared" ref="AG19:AG24" si="4">D19-AE19-AF19</f>
        <v>829533</v>
      </c>
      <c r="AH19" s="5"/>
      <c r="AI19" s="5">
        <f t="shared" ref="AI19:AI24" si="5">ROUND(AE19,2)</f>
        <v>78805635</v>
      </c>
      <c r="AJ19" s="5">
        <f t="shared" ref="AJ19:AJ24" si="6">ROUND(AF19,2)</f>
        <v>3318132</v>
      </c>
      <c r="AK19" s="5">
        <f t="shared" ref="AK19:AK24" si="7">ROUND(AG19,2)</f>
        <v>829533</v>
      </c>
      <c r="AL19" s="68"/>
      <c r="AM19" s="49"/>
    </row>
    <row r="20" spans="1:39" ht="23.25">
      <c r="A20" s="28">
        <v>1</v>
      </c>
      <c r="B20" s="36" t="s">
        <v>28</v>
      </c>
      <c r="C20" s="37">
        <v>229.8</v>
      </c>
      <c r="D20" s="39">
        <v>10817800</v>
      </c>
      <c r="E20" s="31">
        <v>0</v>
      </c>
      <c r="F20" s="31">
        <f t="shared" ref="F20:F24" si="8">ROUND(R20,2)</f>
        <v>0</v>
      </c>
      <c r="G20" s="31">
        <v>0</v>
      </c>
      <c r="H20" s="31">
        <f t="shared" ref="H20:H24" si="9">ROUND(T20,2)</f>
        <v>0</v>
      </c>
      <c r="I20" s="31">
        <v>59.6</v>
      </c>
      <c r="J20" s="39">
        <v>3158800</v>
      </c>
      <c r="K20" s="31">
        <v>170.2</v>
      </c>
      <c r="L20" s="39">
        <v>7659000</v>
      </c>
      <c r="M20" s="31">
        <v>0</v>
      </c>
      <c r="N20" s="31">
        <f t="shared" ref="N20:N24" si="10">ROUND(Z20,2)</f>
        <v>0</v>
      </c>
      <c r="O20" s="31">
        <v>0</v>
      </c>
      <c r="P20" s="31">
        <f t="shared" ref="P20:P24" si="11">ROUND(AB20,2)</f>
        <v>0</v>
      </c>
      <c r="Q20" s="19"/>
      <c r="R20" s="9">
        <f>S20*E20</f>
        <v>0</v>
      </c>
      <c r="S20" s="9"/>
      <c r="T20" s="9">
        <f>U20*G20</f>
        <v>0</v>
      </c>
      <c r="U20" s="9"/>
      <c r="V20" s="9">
        <f>W20*I20</f>
        <v>2741600</v>
      </c>
      <c r="W20" s="9">
        <v>46000</v>
      </c>
      <c r="X20" s="9">
        <f>Y20*K20</f>
        <v>7829199.9999999991</v>
      </c>
      <c r="Y20" s="9">
        <v>46000</v>
      </c>
      <c r="Z20" s="9">
        <f>AA20*O20</f>
        <v>0</v>
      </c>
      <c r="AA20" s="9"/>
      <c r="AB20" s="9"/>
      <c r="AC20" s="9"/>
      <c r="AE20" s="5">
        <f t="shared" si="2"/>
        <v>10276910</v>
      </c>
      <c r="AF20" s="5">
        <f t="shared" si="3"/>
        <v>432712</v>
      </c>
      <c r="AG20" s="4">
        <f t="shared" si="4"/>
        <v>108178</v>
      </c>
      <c r="AH20" s="5"/>
      <c r="AI20" s="5">
        <f t="shared" si="5"/>
        <v>10276910</v>
      </c>
      <c r="AJ20" s="5">
        <f t="shared" si="6"/>
        <v>432712</v>
      </c>
      <c r="AK20" s="5">
        <f t="shared" si="7"/>
        <v>108178</v>
      </c>
      <c r="AL20" s="68"/>
      <c r="AM20" s="49"/>
    </row>
    <row r="21" spans="1:39" ht="23.25">
      <c r="A21" s="30">
        <v>2</v>
      </c>
      <c r="B21" s="36" t="s">
        <v>29</v>
      </c>
      <c r="C21" s="37">
        <v>518.1</v>
      </c>
      <c r="D21" s="39">
        <v>25222500</v>
      </c>
      <c r="E21" s="34">
        <v>0</v>
      </c>
      <c r="F21" s="34">
        <f t="shared" si="8"/>
        <v>0</v>
      </c>
      <c r="G21" s="34">
        <v>0</v>
      </c>
      <c r="H21" s="34">
        <f t="shared" si="9"/>
        <v>0</v>
      </c>
      <c r="I21" s="34">
        <v>238.5</v>
      </c>
      <c r="J21" s="39">
        <v>12640500</v>
      </c>
      <c r="K21" s="34">
        <v>279.60000000000002</v>
      </c>
      <c r="L21" s="39">
        <v>12582000</v>
      </c>
      <c r="M21" s="34">
        <v>0</v>
      </c>
      <c r="N21" s="34">
        <f t="shared" si="10"/>
        <v>0</v>
      </c>
      <c r="O21" s="34">
        <v>0</v>
      </c>
      <c r="P21" s="34">
        <f t="shared" si="11"/>
        <v>0</v>
      </c>
      <c r="Q21" s="19"/>
      <c r="R21" s="9">
        <f>S21*E21</f>
        <v>0</v>
      </c>
      <c r="T21" s="9">
        <f>U21*G21</f>
        <v>0</v>
      </c>
      <c r="V21" s="9">
        <f>W21*I21</f>
        <v>10971000</v>
      </c>
      <c r="W21" s="9">
        <v>46000</v>
      </c>
      <c r="X21" s="9">
        <f>Y21*K21</f>
        <v>12861600.000000002</v>
      </c>
      <c r="Y21" s="9">
        <v>46000</v>
      </c>
      <c r="Z21" s="9">
        <f>AA21*O21</f>
        <v>0</v>
      </c>
      <c r="AE21" s="5">
        <f t="shared" si="2"/>
        <v>23961375</v>
      </c>
      <c r="AF21" s="5">
        <f t="shared" si="3"/>
        <v>1008900</v>
      </c>
      <c r="AG21" s="4">
        <f t="shared" si="4"/>
        <v>252225</v>
      </c>
      <c r="AH21" s="5"/>
      <c r="AI21" s="5">
        <f t="shared" si="5"/>
        <v>23961375</v>
      </c>
      <c r="AJ21" s="5">
        <f t="shared" si="6"/>
        <v>1008900</v>
      </c>
      <c r="AK21" s="5">
        <f t="shared" si="7"/>
        <v>252225</v>
      </c>
      <c r="AL21" s="68"/>
      <c r="AM21" s="49"/>
    </row>
    <row r="22" spans="1:39" ht="23.25">
      <c r="A22" s="30">
        <v>3</v>
      </c>
      <c r="B22" s="36" t="s">
        <v>32</v>
      </c>
      <c r="C22" s="31">
        <v>287.7</v>
      </c>
      <c r="D22" s="39">
        <v>13809600</v>
      </c>
      <c r="E22" s="34">
        <v>0</v>
      </c>
      <c r="F22" s="34">
        <f t="shared" si="8"/>
        <v>0</v>
      </c>
      <c r="G22" s="34">
        <v>0</v>
      </c>
      <c r="H22" s="34">
        <f t="shared" si="9"/>
        <v>0</v>
      </c>
      <c r="I22" s="34">
        <v>0</v>
      </c>
      <c r="J22" s="39">
        <v>13809600</v>
      </c>
      <c r="K22" s="34">
        <v>0</v>
      </c>
      <c r="L22" s="34">
        <f t="shared" ref="L22:L23" si="12">ROUND(X22,2)</f>
        <v>0</v>
      </c>
      <c r="M22" s="34">
        <v>0</v>
      </c>
      <c r="N22" s="34">
        <f t="shared" si="10"/>
        <v>0</v>
      </c>
      <c r="O22" s="34">
        <v>0</v>
      </c>
      <c r="P22" s="34">
        <f t="shared" si="11"/>
        <v>0</v>
      </c>
      <c r="Q22" s="19"/>
      <c r="R22" s="9">
        <f>S22*E22</f>
        <v>0</v>
      </c>
      <c r="T22" s="9">
        <f>U22*G22</f>
        <v>0</v>
      </c>
      <c r="V22" s="9">
        <f>W22*I22</f>
        <v>0</v>
      </c>
      <c r="W22" s="9">
        <v>46000</v>
      </c>
      <c r="X22" s="9">
        <f>Y22*K22</f>
        <v>0</v>
      </c>
      <c r="Y22" s="9">
        <v>0</v>
      </c>
      <c r="Z22" s="9">
        <f>AA22*O22</f>
        <v>0</v>
      </c>
      <c r="AE22" s="5">
        <f t="shared" si="2"/>
        <v>13119120</v>
      </c>
      <c r="AF22" s="5">
        <f t="shared" si="3"/>
        <v>552384</v>
      </c>
      <c r="AG22" s="4">
        <f t="shared" si="4"/>
        <v>138096</v>
      </c>
      <c r="AH22" s="5"/>
      <c r="AI22" s="5">
        <f t="shared" si="5"/>
        <v>13119120</v>
      </c>
      <c r="AJ22" s="5">
        <f t="shared" si="6"/>
        <v>552384</v>
      </c>
      <c r="AK22" s="5">
        <f t="shared" si="7"/>
        <v>138096</v>
      </c>
      <c r="AL22" s="68"/>
      <c r="AM22" s="49"/>
    </row>
    <row r="23" spans="1:39" ht="23.25">
      <c r="A23" s="30">
        <v>4</v>
      </c>
      <c r="B23" s="36" t="s">
        <v>30</v>
      </c>
      <c r="C23" s="37">
        <v>140.30000000000001</v>
      </c>
      <c r="D23" s="39">
        <v>7435900</v>
      </c>
      <c r="E23" s="34">
        <v>0</v>
      </c>
      <c r="F23" s="34">
        <f t="shared" si="8"/>
        <v>0</v>
      </c>
      <c r="G23" s="34">
        <v>0</v>
      </c>
      <c r="H23" s="34">
        <f t="shared" si="9"/>
        <v>0</v>
      </c>
      <c r="I23" s="34">
        <v>140.30000000000001</v>
      </c>
      <c r="J23" s="39">
        <v>7435900</v>
      </c>
      <c r="K23" s="34">
        <v>0</v>
      </c>
      <c r="L23" s="34">
        <f t="shared" si="12"/>
        <v>0</v>
      </c>
      <c r="M23" s="34">
        <v>0</v>
      </c>
      <c r="N23" s="34">
        <f t="shared" si="10"/>
        <v>0</v>
      </c>
      <c r="O23" s="34">
        <v>0</v>
      </c>
      <c r="P23" s="34">
        <f t="shared" si="11"/>
        <v>0</v>
      </c>
      <c r="Q23" s="19"/>
      <c r="R23" s="9">
        <f>S23*E23</f>
        <v>0</v>
      </c>
      <c r="T23" s="9">
        <f>U23*G23</f>
        <v>0</v>
      </c>
      <c r="V23" s="9">
        <f>W23*I23</f>
        <v>6453800.0000000009</v>
      </c>
      <c r="W23" s="9">
        <v>46000</v>
      </c>
      <c r="X23" s="9">
        <f>Y23*K23</f>
        <v>0</v>
      </c>
      <c r="Y23" s="9">
        <v>0</v>
      </c>
      <c r="Z23" s="9">
        <f>AA23*O23</f>
        <v>0</v>
      </c>
      <c r="AE23" s="5">
        <f t="shared" si="2"/>
        <v>7064105</v>
      </c>
      <c r="AF23" s="5">
        <f t="shared" si="3"/>
        <v>297436</v>
      </c>
      <c r="AG23" s="4">
        <f t="shared" si="4"/>
        <v>74359</v>
      </c>
      <c r="AH23" s="5"/>
      <c r="AI23" s="5">
        <f t="shared" si="5"/>
        <v>7064105</v>
      </c>
      <c r="AJ23" s="5">
        <f t="shared" si="6"/>
        <v>297436</v>
      </c>
      <c r="AK23" s="5">
        <f t="shared" si="7"/>
        <v>74359</v>
      </c>
      <c r="AL23" s="68"/>
      <c r="AM23" s="49"/>
    </row>
    <row r="24" spans="1:39" ht="23.25">
      <c r="A24" s="29">
        <v>5</v>
      </c>
      <c r="B24" s="36" t="s">
        <v>31</v>
      </c>
      <c r="C24" s="37">
        <v>527.1</v>
      </c>
      <c r="D24" s="39">
        <v>25667500</v>
      </c>
      <c r="E24" s="32">
        <v>0</v>
      </c>
      <c r="F24" s="32">
        <f t="shared" si="8"/>
        <v>0</v>
      </c>
      <c r="G24" s="32">
        <v>0</v>
      </c>
      <c r="H24" s="32">
        <f t="shared" si="9"/>
        <v>0</v>
      </c>
      <c r="I24" s="32">
        <v>243.5</v>
      </c>
      <c r="J24" s="39">
        <v>12905500</v>
      </c>
      <c r="K24" s="32">
        <v>283.60000000000002</v>
      </c>
      <c r="L24" s="39">
        <v>12762000</v>
      </c>
      <c r="M24" s="32">
        <v>0</v>
      </c>
      <c r="N24" s="32">
        <f t="shared" si="10"/>
        <v>0</v>
      </c>
      <c r="O24" s="32">
        <v>0</v>
      </c>
      <c r="P24" s="32">
        <f t="shared" si="11"/>
        <v>0</v>
      </c>
      <c r="Q24" s="20"/>
      <c r="R24" s="9">
        <f>S24*E24</f>
        <v>0</v>
      </c>
      <c r="S24" s="8"/>
      <c r="T24" s="9">
        <f>U24*G24</f>
        <v>0</v>
      </c>
      <c r="U24" s="8"/>
      <c r="V24" s="9">
        <f>W24*I24</f>
        <v>11201000</v>
      </c>
      <c r="W24" s="9">
        <v>46000</v>
      </c>
      <c r="X24" s="9">
        <f>Y24*K24</f>
        <v>13045600.000000002</v>
      </c>
      <c r="Y24" s="9">
        <v>46000</v>
      </c>
      <c r="Z24" s="9">
        <f>AA24*O24</f>
        <v>0</v>
      </c>
      <c r="AA24" s="8"/>
      <c r="AB24" s="8"/>
      <c r="AC24" s="8"/>
      <c r="AE24" s="5">
        <f t="shared" si="2"/>
        <v>24384125</v>
      </c>
      <c r="AF24" s="5">
        <f t="shared" si="3"/>
        <v>1026700</v>
      </c>
      <c r="AG24" s="4">
        <f t="shared" si="4"/>
        <v>256675</v>
      </c>
      <c r="AH24" s="5"/>
      <c r="AI24" s="5">
        <f t="shared" si="5"/>
        <v>24384125</v>
      </c>
      <c r="AJ24" s="5">
        <f t="shared" si="6"/>
        <v>1026700</v>
      </c>
      <c r="AK24" s="5">
        <f t="shared" si="7"/>
        <v>256675</v>
      </c>
      <c r="AL24" s="68"/>
      <c r="AM24" s="49"/>
    </row>
    <row r="25" spans="1:39" ht="41.25" customHeight="1">
      <c r="A25" s="26"/>
      <c r="B25" s="27" t="s">
        <v>17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17" t="e">
        <f t="shared" ref="Q25:Q26" si="13">D25/C25</f>
        <v>#DIV/0!</v>
      </c>
      <c r="R25" s="17" t="e">
        <f t="shared" ref="R25:AC25" si="14">R26+R31</f>
        <v>#REF!</v>
      </c>
      <c r="S25" s="17" t="e">
        <f t="shared" si="14"/>
        <v>#REF!</v>
      </c>
      <c r="T25" s="17" t="e">
        <f t="shared" si="14"/>
        <v>#REF!</v>
      </c>
      <c r="U25" s="17" t="e">
        <f t="shared" si="14"/>
        <v>#REF!</v>
      </c>
      <c r="V25" s="17" t="e">
        <f t="shared" si="14"/>
        <v>#REF!</v>
      </c>
      <c r="W25" s="17" t="e">
        <f t="shared" si="14"/>
        <v>#REF!</v>
      </c>
      <c r="X25" s="17" t="e">
        <f t="shared" si="14"/>
        <v>#REF!</v>
      </c>
      <c r="Y25" s="17" t="e">
        <f t="shared" si="14"/>
        <v>#REF!</v>
      </c>
      <c r="Z25" s="17" t="e">
        <f t="shared" si="14"/>
        <v>#REF!</v>
      </c>
      <c r="AA25" s="17" t="e">
        <f t="shared" si="14"/>
        <v>#REF!</v>
      </c>
      <c r="AB25" s="17" t="e">
        <f t="shared" si="14"/>
        <v>#REF!</v>
      </c>
      <c r="AC25" s="17" t="e">
        <f t="shared" si="14"/>
        <v>#REF!</v>
      </c>
      <c r="AE25" s="5">
        <f t="shared" ref="AE25:AE26" si="15">D25*$AE$13</f>
        <v>0</v>
      </c>
      <c r="AF25" s="5">
        <f t="shared" ref="AF25:AF26" si="16">D25*$AF$13</f>
        <v>0</v>
      </c>
      <c r="AG25" s="4">
        <f t="shared" ref="AG25:AG26" si="17">D25-AE25-AF25</f>
        <v>0</v>
      </c>
      <c r="AH25" s="5"/>
      <c r="AI25" s="5">
        <f t="shared" ref="AI25:AI26" si="18">ROUND(AE25,2)</f>
        <v>0</v>
      </c>
      <c r="AJ25" s="5">
        <f t="shared" ref="AJ25:AJ26" si="19">ROUND(AF25,2)</f>
        <v>0</v>
      </c>
      <c r="AK25" s="5">
        <f t="shared" ref="AK25:AK26" si="20">ROUND(AG25,2)</f>
        <v>0</v>
      </c>
    </row>
    <row r="26" spans="1:39" ht="41.25" customHeight="1">
      <c r="A26" s="26"/>
      <c r="B26" s="27" t="s">
        <v>21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17" t="e">
        <f t="shared" si="13"/>
        <v>#DIV/0!</v>
      </c>
      <c r="R26" s="17" t="e">
        <f>#REF!+#REF!+#REF!+#REF!+#REF!+R27+#REF!+#REF!+#REF!+#REF!+#REF!+#REF!</f>
        <v>#REF!</v>
      </c>
      <c r="S26" s="17" t="e">
        <f>#REF!+#REF!+#REF!+#REF!+#REF!+S27+#REF!+#REF!+#REF!+#REF!+#REF!+#REF!</f>
        <v>#REF!</v>
      </c>
      <c r="T26" s="17" t="e">
        <f>#REF!+#REF!+#REF!+#REF!+#REF!+T27+#REF!+#REF!+#REF!+#REF!+#REF!+#REF!</f>
        <v>#REF!</v>
      </c>
      <c r="U26" s="17" t="e">
        <f>#REF!+#REF!+#REF!+#REF!+#REF!+U27+#REF!+#REF!+#REF!+#REF!+#REF!+#REF!</f>
        <v>#REF!</v>
      </c>
      <c r="V26" s="17" t="e">
        <f>#REF!+#REF!+#REF!+#REF!+#REF!+V27+#REF!+#REF!+#REF!+#REF!+#REF!+#REF!</f>
        <v>#REF!</v>
      </c>
      <c r="W26" s="17" t="e">
        <f>#REF!+#REF!+#REF!+#REF!+#REF!+W27+#REF!+#REF!+#REF!+#REF!+#REF!+#REF!</f>
        <v>#REF!</v>
      </c>
      <c r="X26" s="17" t="e">
        <f>#REF!+#REF!+#REF!+#REF!+#REF!+X27+#REF!+#REF!+#REF!+#REF!+#REF!+#REF!</f>
        <v>#REF!</v>
      </c>
      <c r="Y26" s="17" t="e">
        <f>#REF!+#REF!+#REF!+#REF!+#REF!+Y27+#REF!+#REF!+#REF!+#REF!+#REF!+#REF!</f>
        <v>#REF!</v>
      </c>
      <c r="Z26" s="17" t="e">
        <f>#REF!+#REF!+#REF!+#REF!+#REF!+Z27+#REF!+#REF!+#REF!+#REF!+#REF!+#REF!</f>
        <v>#REF!</v>
      </c>
      <c r="AA26" s="17" t="e">
        <f>#REF!+#REF!+#REF!+#REF!+#REF!+AA27+#REF!+#REF!+#REF!+#REF!+#REF!+#REF!</f>
        <v>#REF!</v>
      </c>
      <c r="AB26" s="17" t="e">
        <f>#REF!+#REF!+#REF!+#REF!+#REF!+AB27+#REF!+#REF!+#REF!+#REF!+#REF!+#REF!</f>
        <v>#REF!</v>
      </c>
      <c r="AC26" s="17" t="e">
        <f>#REF!+#REF!+#REF!+#REF!+#REF!+AC27+#REF!+#REF!+#REF!+#REF!+#REF!+#REF!</f>
        <v>#REF!</v>
      </c>
      <c r="AE26" s="5">
        <f t="shared" si="15"/>
        <v>0</v>
      </c>
      <c r="AF26" s="5">
        <f t="shared" si="16"/>
        <v>0</v>
      </c>
      <c r="AG26" s="4">
        <f t="shared" si="17"/>
        <v>0</v>
      </c>
      <c r="AH26" s="5"/>
      <c r="AI26" s="5">
        <f t="shared" si="18"/>
        <v>0</v>
      </c>
      <c r="AJ26" s="5">
        <f t="shared" si="19"/>
        <v>0</v>
      </c>
      <c r="AK26" s="5">
        <f t="shared" si="20"/>
        <v>0</v>
      </c>
    </row>
    <row r="27" spans="1:39" ht="42" customHeight="1">
      <c r="A27" s="26"/>
      <c r="B27" s="27" t="s">
        <v>15</v>
      </c>
      <c r="C27" s="25">
        <f t="shared" ref="C27:AC27" si="21">SUM(C28:C30)</f>
        <v>527.29999999999995</v>
      </c>
      <c r="D27" s="25">
        <f t="shared" si="21"/>
        <v>26566800</v>
      </c>
      <c r="E27" s="25">
        <f t="shared" si="21"/>
        <v>0</v>
      </c>
      <c r="F27" s="25">
        <f t="shared" si="21"/>
        <v>0</v>
      </c>
      <c r="G27" s="43">
        <f t="shared" si="21"/>
        <v>527.29999999999995</v>
      </c>
      <c r="H27" s="25">
        <f t="shared" si="21"/>
        <v>26566800</v>
      </c>
      <c r="I27" s="25">
        <f t="shared" si="21"/>
        <v>0</v>
      </c>
      <c r="J27" s="25">
        <f t="shared" si="21"/>
        <v>0</v>
      </c>
      <c r="K27" s="25">
        <f t="shared" si="21"/>
        <v>0</v>
      </c>
      <c r="L27" s="25">
        <f t="shared" si="21"/>
        <v>0</v>
      </c>
      <c r="M27" s="25">
        <f t="shared" si="21"/>
        <v>0</v>
      </c>
      <c r="N27" s="25">
        <f t="shared" si="21"/>
        <v>0</v>
      </c>
      <c r="O27" s="25">
        <f t="shared" si="21"/>
        <v>0</v>
      </c>
      <c r="P27" s="25">
        <f t="shared" si="21"/>
        <v>0</v>
      </c>
      <c r="Q27" s="17">
        <f>D27/C27</f>
        <v>50382.704342878824</v>
      </c>
      <c r="R27" s="17">
        <f t="shared" si="21"/>
        <v>0</v>
      </c>
      <c r="S27" s="17">
        <f t="shared" si="21"/>
        <v>102000</v>
      </c>
      <c r="T27" s="17">
        <f t="shared" si="21"/>
        <v>22710300</v>
      </c>
      <c r="U27" s="17">
        <f t="shared" si="21"/>
        <v>102000</v>
      </c>
      <c r="V27" s="17">
        <f t="shared" si="21"/>
        <v>0</v>
      </c>
      <c r="W27" s="17">
        <f t="shared" si="21"/>
        <v>102000</v>
      </c>
      <c r="X27" s="17">
        <f t="shared" si="21"/>
        <v>0</v>
      </c>
      <c r="Y27" s="17">
        <f t="shared" si="21"/>
        <v>102000</v>
      </c>
      <c r="Z27" s="17">
        <f t="shared" si="21"/>
        <v>0</v>
      </c>
      <c r="AA27" s="17">
        <f t="shared" si="21"/>
        <v>102000</v>
      </c>
      <c r="AB27" s="17">
        <f t="shared" si="21"/>
        <v>0</v>
      </c>
      <c r="AC27" s="17">
        <f t="shared" si="21"/>
        <v>102000</v>
      </c>
      <c r="AE27" s="5">
        <f t="shared" ref="AE27:AE30" si="22">D27*$AE$13</f>
        <v>25238460</v>
      </c>
      <c r="AF27" s="5">
        <f t="shared" ref="AF27:AF30" si="23">D27*$AF$13</f>
        <v>1062672</v>
      </c>
      <c r="AG27" s="4">
        <f t="shared" ref="AG27:AG30" si="24">D27-AE27-AF27</f>
        <v>265668</v>
      </c>
      <c r="AH27" s="5"/>
      <c r="AI27" s="5">
        <f t="shared" ref="AI27:AI30" si="25">ROUND(AE27,2)</f>
        <v>25238460</v>
      </c>
      <c r="AJ27" s="5">
        <f t="shared" ref="AJ27:AJ30" si="26">ROUND(AF27,2)</f>
        <v>1062672</v>
      </c>
      <c r="AK27" s="5">
        <f t="shared" ref="AK27:AK30" si="27">ROUND(AG27,2)</f>
        <v>265668</v>
      </c>
      <c r="AL27" s="68"/>
      <c r="AM27" s="49"/>
    </row>
    <row r="28" spans="1:39" ht="23.25">
      <c r="A28" s="28">
        <v>1</v>
      </c>
      <c r="B28" s="36" t="s">
        <v>34</v>
      </c>
      <c r="C28" s="31">
        <v>349</v>
      </c>
      <c r="D28" s="39">
        <v>18008400</v>
      </c>
      <c r="E28" s="31">
        <v>0</v>
      </c>
      <c r="F28" s="31">
        <v>0</v>
      </c>
      <c r="G28" s="31">
        <v>349</v>
      </c>
      <c r="H28" s="39">
        <v>18008400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f t="shared" ref="P28:P30" si="28">ROUND(AB28,2)</f>
        <v>0</v>
      </c>
      <c r="Q28" s="19"/>
      <c r="R28" s="9">
        <f>S28*E28</f>
        <v>0</v>
      </c>
      <c r="S28" s="9">
        <v>51000</v>
      </c>
      <c r="T28" s="9">
        <f>U28*G28</f>
        <v>17799000</v>
      </c>
      <c r="U28" s="9">
        <v>51000</v>
      </c>
      <c r="V28" s="9">
        <f>W28*I28</f>
        <v>0</v>
      </c>
      <c r="W28" s="9">
        <v>51000</v>
      </c>
      <c r="X28" s="9">
        <f>Y28*K28</f>
        <v>0</v>
      </c>
      <c r="Y28" s="9">
        <v>51000</v>
      </c>
      <c r="Z28" s="9">
        <f>AA28*O28</f>
        <v>0</v>
      </c>
      <c r="AA28" s="9">
        <v>51000</v>
      </c>
      <c r="AB28" s="9"/>
      <c r="AC28" s="9">
        <v>51000</v>
      </c>
      <c r="AE28" s="5">
        <f t="shared" si="22"/>
        <v>17107980</v>
      </c>
      <c r="AF28" s="5">
        <f t="shared" si="23"/>
        <v>720336</v>
      </c>
      <c r="AG28" s="4">
        <f t="shared" si="24"/>
        <v>180084</v>
      </c>
      <c r="AH28" s="5"/>
      <c r="AI28" s="5">
        <f t="shared" si="25"/>
        <v>17107980</v>
      </c>
      <c r="AJ28" s="5">
        <f t="shared" si="26"/>
        <v>720336</v>
      </c>
      <c r="AK28" s="5">
        <f t="shared" si="27"/>
        <v>180084</v>
      </c>
      <c r="AL28" s="68"/>
      <c r="AM28" s="49"/>
    </row>
    <row r="29" spans="1:39" ht="23.25">
      <c r="A29" s="40">
        <v>2</v>
      </c>
      <c r="B29" s="36" t="s">
        <v>50</v>
      </c>
      <c r="C29" s="41">
        <v>82</v>
      </c>
      <c r="D29" s="39">
        <v>3936000</v>
      </c>
      <c r="E29" s="41">
        <v>0</v>
      </c>
      <c r="F29" s="41">
        <v>0</v>
      </c>
      <c r="G29" s="41">
        <v>82</v>
      </c>
      <c r="H29" s="39">
        <v>3936000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20"/>
      <c r="R29" s="9"/>
      <c r="S29" s="9"/>
      <c r="T29" s="9"/>
      <c r="U29" s="9"/>
      <c r="V29" s="9"/>
      <c r="W29" s="9"/>
      <c r="X29" s="9"/>
      <c r="Y29" s="9"/>
      <c r="Z29" s="9"/>
      <c r="AA29" s="9"/>
      <c r="AB29" s="42"/>
      <c r="AC29" s="9"/>
      <c r="AE29" s="5"/>
      <c r="AF29" s="5"/>
      <c r="AG29" s="4"/>
      <c r="AH29" s="5"/>
      <c r="AI29" s="5"/>
      <c r="AJ29" s="5"/>
      <c r="AK29" s="5"/>
      <c r="AL29" s="68"/>
      <c r="AM29" s="49"/>
    </row>
    <row r="30" spans="1:39" ht="23.25">
      <c r="A30" s="29">
        <v>3</v>
      </c>
      <c r="B30" s="36" t="s">
        <v>33</v>
      </c>
      <c r="C30" s="32">
        <f t="shared" ref="C30" si="29">E30+G30+I30+K30+M30+O30</f>
        <v>96.3</v>
      </c>
      <c r="D30" s="39">
        <v>4622400</v>
      </c>
      <c r="E30" s="32">
        <v>0</v>
      </c>
      <c r="F30" s="32">
        <f t="shared" ref="F30" si="30">ROUND(R30,2)</f>
        <v>0</v>
      </c>
      <c r="G30" s="32">
        <v>96.3</v>
      </c>
      <c r="H30" s="39">
        <v>4622400</v>
      </c>
      <c r="I30" s="32">
        <v>0</v>
      </c>
      <c r="J30" s="32">
        <f t="shared" ref="J30" si="31">ROUND(V30,2)</f>
        <v>0</v>
      </c>
      <c r="K30" s="32">
        <v>0</v>
      </c>
      <c r="L30" s="32">
        <f t="shared" ref="L30" si="32">ROUND(X30,2)</f>
        <v>0</v>
      </c>
      <c r="M30" s="32">
        <v>0</v>
      </c>
      <c r="N30" s="32">
        <f t="shared" ref="N30" si="33">ROUND(Z30,2)</f>
        <v>0</v>
      </c>
      <c r="O30" s="32">
        <v>0</v>
      </c>
      <c r="P30" s="32">
        <f t="shared" si="28"/>
        <v>0</v>
      </c>
      <c r="Q30" s="20"/>
      <c r="R30" s="9">
        <f>S30*E30</f>
        <v>0</v>
      </c>
      <c r="S30" s="9">
        <v>51000</v>
      </c>
      <c r="T30" s="9">
        <f>U30*G30</f>
        <v>4911300</v>
      </c>
      <c r="U30" s="9">
        <v>51000</v>
      </c>
      <c r="V30" s="9">
        <f>W30*I30</f>
        <v>0</v>
      </c>
      <c r="W30" s="9">
        <v>51000</v>
      </c>
      <c r="X30" s="9">
        <f>Y30*K30</f>
        <v>0</v>
      </c>
      <c r="Y30" s="9">
        <v>51000</v>
      </c>
      <c r="Z30" s="9">
        <f>AA30*O30</f>
        <v>0</v>
      </c>
      <c r="AA30" s="9">
        <v>51000</v>
      </c>
      <c r="AB30" s="8"/>
      <c r="AC30" s="9">
        <v>51000</v>
      </c>
      <c r="AE30" s="5">
        <f t="shared" si="22"/>
        <v>4391280</v>
      </c>
      <c r="AF30" s="5">
        <f t="shared" si="23"/>
        <v>184896</v>
      </c>
      <c r="AG30" s="4">
        <f t="shared" si="24"/>
        <v>46224</v>
      </c>
      <c r="AH30" s="5"/>
      <c r="AI30" s="5">
        <f t="shared" si="25"/>
        <v>4391280</v>
      </c>
      <c r="AJ30" s="5">
        <f t="shared" si="26"/>
        <v>184896</v>
      </c>
      <c r="AK30" s="5">
        <f t="shared" si="27"/>
        <v>46224</v>
      </c>
      <c r="AL30" s="68"/>
      <c r="AM30" s="49"/>
    </row>
    <row r="31" spans="1:39" s="21" customFormat="1" ht="42" customHeight="1">
      <c r="A31" s="26"/>
      <c r="B31" s="27" t="s">
        <v>23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17" t="e">
        <f t="shared" ref="Q31:Q33" si="34">D31/C31</f>
        <v>#DIV/0!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E31" s="5">
        <f t="shared" ref="AE31:AE33" si="35">D31*$AE$13</f>
        <v>0</v>
      </c>
      <c r="AF31" s="5">
        <f t="shared" ref="AF31:AF33" si="36">D31*$AF$13</f>
        <v>0</v>
      </c>
      <c r="AG31" s="4">
        <f t="shared" ref="AG31:AG33" si="37">D31-AE31-AF31</f>
        <v>0</v>
      </c>
      <c r="AH31" s="5"/>
      <c r="AI31" s="5">
        <f t="shared" ref="AI31:AI33" si="38">ROUND(AE31,2)</f>
        <v>0</v>
      </c>
      <c r="AJ31" s="5">
        <f t="shared" ref="AJ31:AJ33" si="39">ROUND(AF31,2)</f>
        <v>0</v>
      </c>
      <c r="AK31" s="5">
        <f t="shared" ref="AK31:AK33" si="40">ROUND(AG31,2)</f>
        <v>0</v>
      </c>
      <c r="AL31" s="68"/>
      <c r="AM31" s="49"/>
    </row>
    <row r="32" spans="1:39" ht="42" customHeight="1">
      <c r="A32" s="26"/>
      <c r="B32" s="27" t="s">
        <v>18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17" t="e">
        <f t="shared" si="34"/>
        <v>#DIV/0!</v>
      </c>
      <c r="R32" s="17" t="e">
        <f t="shared" ref="R32:AC32" si="41">R33+R51</f>
        <v>#REF!</v>
      </c>
      <c r="S32" s="17" t="e">
        <f t="shared" si="41"/>
        <v>#REF!</v>
      </c>
      <c r="T32" s="17" t="e">
        <f t="shared" si="41"/>
        <v>#REF!</v>
      </c>
      <c r="U32" s="17" t="e">
        <f t="shared" si="41"/>
        <v>#REF!</v>
      </c>
      <c r="V32" s="17" t="e">
        <f t="shared" si="41"/>
        <v>#REF!</v>
      </c>
      <c r="W32" s="17" t="e">
        <f t="shared" si="41"/>
        <v>#REF!</v>
      </c>
      <c r="X32" s="17" t="e">
        <f t="shared" si="41"/>
        <v>#REF!</v>
      </c>
      <c r="Y32" s="17" t="e">
        <f t="shared" si="41"/>
        <v>#REF!</v>
      </c>
      <c r="Z32" s="17" t="e">
        <f t="shared" si="41"/>
        <v>#REF!</v>
      </c>
      <c r="AA32" s="17" t="e">
        <f t="shared" si="41"/>
        <v>#REF!</v>
      </c>
      <c r="AB32" s="17" t="e">
        <f t="shared" si="41"/>
        <v>#REF!</v>
      </c>
      <c r="AC32" s="17" t="e">
        <f t="shared" si="41"/>
        <v>#REF!</v>
      </c>
      <c r="AE32" s="5">
        <f t="shared" si="35"/>
        <v>0</v>
      </c>
      <c r="AF32" s="5">
        <f t="shared" si="36"/>
        <v>0</v>
      </c>
      <c r="AG32" s="4">
        <f t="shared" si="37"/>
        <v>0</v>
      </c>
      <c r="AH32" s="5"/>
      <c r="AI32" s="5">
        <f t="shared" si="38"/>
        <v>0</v>
      </c>
      <c r="AJ32" s="5">
        <f t="shared" si="39"/>
        <v>0</v>
      </c>
      <c r="AK32" s="5">
        <f t="shared" si="40"/>
        <v>0</v>
      </c>
      <c r="AL32" s="68"/>
      <c r="AM32" s="49"/>
    </row>
    <row r="33" spans="1:39" ht="42" customHeight="1">
      <c r="A33" s="26"/>
      <c r="B33" s="27" t="s">
        <v>19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17" t="e">
        <f t="shared" si="34"/>
        <v>#DIV/0!</v>
      </c>
      <c r="R33" s="17" t="e">
        <f>#REF!+#REF!+#REF!+#REF!+#REF!+R34+#REF!+#REF!+#REF!+#REF!+#REF!+#REF!</f>
        <v>#REF!</v>
      </c>
      <c r="S33" s="17" t="e">
        <f>#REF!+#REF!+#REF!+#REF!+#REF!+S34+#REF!+#REF!+#REF!+#REF!+#REF!+#REF!</f>
        <v>#REF!</v>
      </c>
      <c r="T33" s="17" t="e">
        <f>#REF!+#REF!+#REF!+#REF!+#REF!+T34+#REF!+#REF!+#REF!+#REF!+#REF!+#REF!</f>
        <v>#REF!</v>
      </c>
      <c r="U33" s="17" t="e">
        <f>#REF!+#REF!+#REF!+#REF!+#REF!+U34+#REF!+#REF!+#REF!+#REF!+#REF!+#REF!</f>
        <v>#REF!</v>
      </c>
      <c r="V33" s="17" t="e">
        <f>#REF!+#REF!+#REF!+#REF!+#REF!+V34+#REF!+#REF!+#REF!+#REF!+#REF!+#REF!</f>
        <v>#REF!</v>
      </c>
      <c r="W33" s="17" t="e">
        <f>#REF!+#REF!+#REF!+#REF!+#REF!+W34+#REF!+#REF!+#REF!+#REF!+#REF!+#REF!</f>
        <v>#REF!</v>
      </c>
      <c r="X33" s="17" t="e">
        <f>#REF!+#REF!+#REF!+#REF!+#REF!+X34+#REF!+#REF!+#REF!+#REF!+#REF!+#REF!</f>
        <v>#REF!</v>
      </c>
      <c r="Y33" s="17" t="e">
        <f>#REF!+#REF!+#REF!+#REF!+#REF!+Y34+#REF!+#REF!+#REF!+#REF!+#REF!+#REF!</f>
        <v>#REF!</v>
      </c>
      <c r="Z33" s="17" t="e">
        <f>#REF!+#REF!+#REF!+#REF!+#REF!+Z34+#REF!+#REF!+#REF!+#REF!+#REF!+#REF!</f>
        <v>#REF!</v>
      </c>
      <c r="AA33" s="17" t="e">
        <f>#REF!+#REF!+#REF!+#REF!+#REF!+AA34+#REF!+#REF!+#REF!+#REF!+#REF!+#REF!</f>
        <v>#REF!</v>
      </c>
      <c r="AB33" s="17" t="e">
        <f>#REF!+#REF!+#REF!+#REF!+#REF!+AB34+#REF!+#REF!+#REF!+#REF!+#REF!+#REF!</f>
        <v>#REF!</v>
      </c>
      <c r="AC33" s="17" t="e">
        <f>#REF!+#REF!+#REF!+#REF!+#REF!+AC34+#REF!+#REF!+#REF!+#REF!+#REF!+#REF!</f>
        <v>#REF!</v>
      </c>
      <c r="AE33" s="5">
        <f t="shared" si="35"/>
        <v>0</v>
      </c>
      <c r="AF33" s="5">
        <f t="shared" si="36"/>
        <v>0</v>
      </c>
      <c r="AG33" s="4">
        <f t="shared" si="37"/>
        <v>0</v>
      </c>
      <c r="AH33" s="5"/>
      <c r="AI33" s="5">
        <f t="shared" si="38"/>
        <v>0</v>
      </c>
      <c r="AJ33" s="5">
        <f t="shared" si="39"/>
        <v>0</v>
      </c>
      <c r="AK33" s="5">
        <f t="shared" si="40"/>
        <v>0</v>
      </c>
    </row>
    <row r="34" spans="1:39" ht="42" customHeight="1">
      <c r="A34" s="26"/>
      <c r="B34" s="27" t="s">
        <v>15</v>
      </c>
      <c r="C34" s="25">
        <f>SUM(C35:C50)</f>
        <v>2580.5700000000002</v>
      </c>
      <c r="D34" s="25">
        <f t="shared" ref="D34:AC34" si="42">SUM(D35:D50)</f>
        <v>139380792</v>
      </c>
      <c r="E34" s="25">
        <f t="shared" si="42"/>
        <v>0</v>
      </c>
      <c r="F34" s="25">
        <f t="shared" si="42"/>
        <v>0</v>
      </c>
      <c r="G34" s="25">
        <f t="shared" si="42"/>
        <v>1710.37</v>
      </c>
      <c r="H34" s="25">
        <f>SUM(H35:H50)</f>
        <v>94459152</v>
      </c>
      <c r="I34" s="25">
        <f t="shared" si="42"/>
        <v>0</v>
      </c>
      <c r="J34" s="25">
        <f t="shared" si="42"/>
        <v>0</v>
      </c>
      <c r="K34" s="25">
        <f t="shared" si="42"/>
        <v>870.2</v>
      </c>
      <c r="L34" s="25">
        <f t="shared" si="42"/>
        <v>44921640</v>
      </c>
      <c r="M34" s="25">
        <f t="shared" si="42"/>
        <v>0</v>
      </c>
      <c r="N34" s="25">
        <f t="shared" si="42"/>
        <v>0</v>
      </c>
      <c r="O34" s="25">
        <f t="shared" si="42"/>
        <v>0</v>
      </c>
      <c r="P34" s="25">
        <f t="shared" si="42"/>
        <v>0</v>
      </c>
      <c r="Q34" s="17">
        <f>D34/C34</f>
        <v>54011.62998872342</v>
      </c>
      <c r="R34" s="17">
        <f t="shared" si="42"/>
        <v>0</v>
      </c>
      <c r="S34" s="17">
        <f t="shared" si="42"/>
        <v>147000</v>
      </c>
      <c r="T34" s="17">
        <f t="shared" si="42"/>
        <v>29343500</v>
      </c>
      <c r="U34" s="17">
        <f t="shared" si="42"/>
        <v>150000</v>
      </c>
      <c r="V34" s="17">
        <f t="shared" si="42"/>
        <v>0</v>
      </c>
      <c r="W34" s="17">
        <f t="shared" si="42"/>
        <v>153000</v>
      </c>
      <c r="X34" s="17">
        <f t="shared" si="42"/>
        <v>2366700</v>
      </c>
      <c r="Y34" s="17">
        <f t="shared" si="42"/>
        <v>144000</v>
      </c>
      <c r="Z34" s="17">
        <f t="shared" si="42"/>
        <v>0</v>
      </c>
      <c r="AA34" s="17">
        <f t="shared" si="42"/>
        <v>147000</v>
      </c>
      <c r="AB34" s="17">
        <f t="shared" si="42"/>
        <v>0</v>
      </c>
      <c r="AC34" s="17">
        <f t="shared" si="42"/>
        <v>147000</v>
      </c>
      <c r="AE34" s="5">
        <f t="shared" ref="AE34:AE51" si="43">D34*$AE$13</f>
        <v>132411752.39999999</v>
      </c>
      <c r="AF34" s="5">
        <f t="shared" ref="AF34:AF51" si="44">D34*$AF$13</f>
        <v>5575231.6799999997</v>
      </c>
      <c r="AG34" s="4">
        <f t="shared" ref="AG34:AG51" si="45">D34-AE34-AF34</f>
        <v>1393807.9200000092</v>
      </c>
      <c r="AH34" s="5"/>
      <c r="AI34" s="5">
        <f t="shared" ref="AI34:AI51" si="46">ROUND(AE34,2)</f>
        <v>132411752.40000001</v>
      </c>
      <c r="AJ34" s="5">
        <f t="shared" ref="AJ34:AJ51" si="47">ROUND(AF34,2)</f>
        <v>5575231.6799999997</v>
      </c>
      <c r="AK34" s="5">
        <f t="shared" ref="AK34:AK51" si="48">ROUND(AG34,2)</f>
        <v>1393807.92</v>
      </c>
      <c r="AL34" s="68"/>
      <c r="AM34" s="49">
        <f>AL34-D34</f>
        <v>-139380792</v>
      </c>
    </row>
    <row r="35" spans="1:39" ht="23.25">
      <c r="A35" s="28">
        <v>1</v>
      </c>
      <c r="B35" s="44" t="s">
        <v>36</v>
      </c>
      <c r="C35" s="37">
        <v>95.2</v>
      </c>
      <c r="D35" s="71">
        <v>5184900</v>
      </c>
      <c r="E35" s="31">
        <v>0</v>
      </c>
      <c r="F35" s="31">
        <f>ROUND(R35,2)</f>
        <v>0</v>
      </c>
      <c r="G35" s="31">
        <v>46.9</v>
      </c>
      <c r="H35" s="39">
        <v>2673300</v>
      </c>
      <c r="I35" s="31">
        <v>0</v>
      </c>
      <c r="J35" s="31">
        <f>ROUND(V35,2)</f>
        <v>0</v>
      </c>
      <c r="K35" s="31">
        <v>48.3</v>
      </c>
      <c r="L35" s="31">
        <v>2511600</v>
      </c>
      <c r="M35" s="31">
        <v>0</v>
      </c>
      <c r="N35" s="31">
        <f>ROUND(Z35,2)</f>
        <v>0</v>
      </c>
      <c r="O35" s="31">
        <v>0</v>
      </c>
      <c r="P35" s="31">
        <f>ROUND(AB35,2)</f>
        <v>0</v>
      </c>
      <c r="Q35" s="19"/>
      <c r="R35" s="9">
        <f>S35*E35</f>
        <v>0</v>
      </c>
      <c r="S35" s="9">
        <v>49000</v>
      </c>
      <c r="T35" s="9">
        <f>U35*G35</f>
        <v>2345000</v>
      </c>
      <c r="U35" s="9">
        <v>50000</v>
      </c>
      <c r="V35" s="9">
        <f>W35*I35</f>
        <v>0</v>
      </c>
      <c r="W35" s="9">
        <v>51000</v>
      </c>
      <c r="X35" s="9">
        <f>Y35*K35</f>
        <v>2366700</v>
      </c>
      <c r="Y35" s="9">
        <v>49000</v>
      </c>
      <c r="Z35" s="9">
        <f>AA35*O35</f>
        <v>0</v>
      </c>
      <c r="AA35" s="9">
        <v>49000</v>
      </c>
      <c r="AC35" s="9">
        <v>49000</v>
      </c>
      <c r="AE35" s="5">
        <f t="shared" si="43"/>
        <v>4925655</v>
      </c>
      <c r="AF35" s="5">
        <f t="shared" si="44"/>
        <v>207396</v>
      </c>
      <c r="AG35" s="4">
        <f t="shared" si="45"/>
        <v>51849</v>
      </c>
      <c r="AH35" s="5"/>
      <c r="AI35" s="5">
        <f t="shared" si="46"/>
        <v>4925655</v>
      </c>
      <c r="AJ35" s="5">
        <f t="shared" si="47"/>
        <v>207396</v>
      </c>
      <c r="AK35" s="5">
        <f t="shared" si="48"/>
        <v>51849</v>
      </c>
      <c r="AL35" s="68">
        <f t="shared" ref="AL35:AL50" si="49">H35+L35</f>
        <v>5184900</v>
      </c>
      <c r="AM35" s="49">
        <f t="shared" ref="AM35:AM50" si="50">AL35-D35</f>
        <v>0</v>
      </c>
    </row>
    <row r="36" spans="1:39" ht="23.25">
      <c r="A36" s="30">
        <v>2</v>
      </c>
      <c r="B36" s="36" t="s">
        <v>35</v>
      </c>
      <c r="C36" s="37">
        <v>508.97</v>
      </c>
      <c r="D36" s="71">
        <v>26262852</v>
      </c>
      <c r="E36" s="34">
        <v>0</v>
      </c>
      <c r="F36" s="34">
        <f>ROUND(R36,2)</f>
        <v>0</v>
      </c>
      <c r="G36" s="34">
        <v>508.97</v>
      </c>
      <c r="H36" s="39">
        <v>26262852</v>
      </c>
      <c r="I36" s="34">
        <v>0</v>
      </c>
      <c r="J36" s="34">
        <f>ROUND(V36,2)</f>
        <v>0</v>
      </c>
      <c r="K36" s="34">
        <v>0</v>
      </c>
      <c r="L36" s="34">
        <f>ROUND(X36,2)</f>
        <v>0</v>
      </c>
      <c r="M36" s="34">
        <v>0</v>
      </c>
      <c r="N36" s="34">
        <f>ROUND(Z36,2)</f>
        <v>0</v>
      </c>
      <c r="O36" s="34">
        <v>0</v>
      </c>
      <c r="P36" s="34">
        <f>ROUND(AB36,2)</f>
        <v>0</v>
      </c>
      <c r="Q36" s="19"/>
      <c r="R36" s="9">
        <f>S36*E36</f>
        <v>0</v>
      </c>
      <c r="S36" s="9">
        <v>49000</v>
      </c>
      <c r="T36" s="9">
        <f>U36*G36</f>
        <v>25448500</v>
      </c>
      <c r="U36" s="9">
        <v>50000</v>
      </c>
      <c r="V36" s="9">
        <f>W36*I36</f>
        <v>0</v>
      </c>
      <c r="W36" s="9">
        <v>51000</v>
      </c>
      <c r="X36" s="9">
        <f>Y36*K36</f>
        <v>0</v>
      </c>
      <c r="Y36" s="9">
        <v>49000</v>
      </c>
      <c r="Z36" s="9">
        <f>AA36*O36</f>
        <v>0</v>
      </c>
      <c r="AA36" s="9">
        <v>49000</v>
      </c>
      <c r="AC36" s="9">
        <v>49000</v>
      </c>
      <c r="AE36" s="5">
        <f t="shared" si="43"/>
        <v>24949709.399999999</v>
      </c>
      <c r="AF36" s="5">
        <f t="shared" si="44"/>
        <v>1050514.08</v>
      </c>
      <c r="AG36" s="4">
        <f t="shared" si="45"/>
        <v>262628.52000000142</v>
      </c>
      <c r="AH36" s="5"/>
      <c r="AI36" s="5">
        <f t="shared" si="46"/>
        <v>24949709.399999999</v>
      </c>
      <c r="AJ36" s="5">
        <f t="shared" si="47"/>
        <v>1050514.08</v>
      </c>
      <c r="AK36" s="5">
        <f t="shared" si="48"/>
        <v>262628.52</v>
      </c>
      <c r="AL36" s="68">
        <f t="shared" si="49"/>
        <v>26262852</v>
      </c>
      <c r="AM36" s="49">
        <f t="shared" si="50"/>
        <v>0</v>
      </c>
    </row>
    <row r="37" spans="1:39" ht="23.25">
      <c r="A37" s="29">
        <v>3</v>
      </c>
      <c r="B37" s="36" t="s">
        <v>51</v>
      </c>
      <c r="C37" s="37">
        <v>340.3</v>
      </c>
      <c r="D37" s="71">
        <v>17559480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340.3</v>
      </c>
      <c r="L37" s="39">
        <v>17559480</v>
      </c>
      <c r="M37" s="32">
        <v>0</v>
      </c>
      <c r="N37" s="32">
        <v>0</v>
      </c>
      <c r="O37" s="32">
        <v>0</v>
      </c>
      <c r="P37" s="32">
        <v>0</v>
      </c>
      <c r="Q37" s="20"/>
      <c r="R37" s="9"/>
      <c r="S37" s="9"/>
      <c r="T37" s="9"/>
      <c r="U37" s="9"/>
      <c r="V37" s="9"/>
      <c r="W37" s="9"/>
      <c r="X37" s="9"/>
      <c r="Y37" s="9"/>
      <c r="Z37" s="9"/>
      <c r="AA37" s="9"/>
      <c r="AB37" s="8"/>
      <c r="AC37" s="9"/>
      <c r="AE37" s="5"/>
      <c r="AF37" s="5"/>
      <c r="AG37" s="4"/>
      <c r="AH37" s="5"/>
      <c r="AI37" s="5"/>
      <c r="AJ37" s="5"/>
      <c r="AK37" s="5"/>
      <c r="AL37" s="68">
        <f t="shared" si="49"/>
        <v>17559480</v>
      </c>
      <c r="AM37" s="49">
        <f t="shared" si="50"/>
        <v>0</v>
      </c>
    </row>
    <row r="38" spans="1:39" ht="23.25">
      <c r="A38" s="29">
        <v>4</v>
      </c>
      <c r="B38" s="48" t="s">
        <v>37</v>
      </c>
      <c r="C38" s="38">
        <v>120</v>
      </c>
      <c r="D38" s="34">
        <v>6840000</v>
      </c>
      <c r="E38" s="34">
        <v>0</v>
      </c>
      <c r="F38" s="34">
        <f t="shared" ref="F38:F50" si="51">ROUND(R38,2)</f>
        <v>0</v>
      </c>
      <c r="G38" s="35">
        <v>120</v>
      </c>
      <c r="H38" s="34">
        <v>6840000</v>
      </c>
      <c r="I38" s="34">
        <v>0</v>
      </c>
      <c r="J38" s="34">
        <f t="shared" ref="J38:J50" si="52">ROUND(V38,2)</f>
        <v>0</v>
      </c>
      <c r="K38" s="34">
        <v>0</v>
      </c>
      <c r="L38" s="34">
        <f t="shared" ref="L38:L50" si="53">ROUND(X38,2)</f>
        <v>0</v>
      </c>
      <c r="M38" s="34">
        <v>0</v>
      </c>
      <c r="N38" s="34">
        <f t="shared" ref="N38:N50" si="54">ROUND(Z38,2)</f>
        <v>0</v>
      </c>
      <c r="O38" s="34">
        <v>0</v>
      </c>
      <c r="P38" s="34">
        <f t="shared" ref="P38:P50" si="55">ROUND(AB38,2)</f>
        <v>0</v>
      </c>
      <c r="Q38" s="20"/>
      <c r="R38" s="9"/>
      <c r="S38" s="9"/>
      <c r="T38" s="9"/>
      <c r="U38" s="9"/>
      <c r="V38" s="9"/>
      <c r="W38" s="9"/>
      <c r="X38" s="9"/>
      <c r="Y38" s="9"/>
      <c r="Z38" s="9"/>
      <c r="AA38" s="9"/>
      <c r="AB38" s="8"/>
      <c r="AC38" s="9"/>
      <c r="AE38" s="5"/>
      <c r="AF38" s="5"/>
      <c r="AG38" s="4"/>
      <c r="AH38" s="5"/>
      <c r="AI38" s="5"/>
      <c r="AJ38" s="5"/>
      <c r="AK38" s="5"/>
      <c r="AL38" s="68">
        <f t="shared" si="49"/>
        <v>6840000</v>
      </c>
      <c r="AM38" s="49">
        <f t="shared" si="50"/>
        <v>0</v>
      </c>
    </row>
    <row r="39" spans="1:39" ht="23.25">
      <c r="A39" s="29">
        <v>5</v>
      </c>
      <c r="B39" s="45" t="s">
        <v>38</v>
      </c>
      <c r="C39" s="38">
        <v>144</v>
      </c>
      <c r="D39" s="34">
        <v>8208000</v>
      </c>
      <c r="E39" s="34">
        <v>0</v>
      </c>
      <c r="F39" s="34">
        <f t="shared" si="51"/>
        <v>0</v>
      </c>
      <c r="G39" s="35">
        <v>144</v>
      </c>
      <c r="H39" s="34">
        <f>D39</f>
        <v>8208000</v>
      </c>
      <c r="I39" s="34">
        <v>0</v>
      </c>
      <c r="J39" s="34">
        <f t="shared" si="52"/>
        <v>0</v>
      </c>
      <c r="K39" s="34">
        <v>0</v>
      </c>
      <c r="L39" s="34">
        <f t="shared" si="53"/>
        <v>0</v>
      </c>
      <c r="M39" s="34">
        <v>0</v>
      </c>
      <c r="N39" s="34">
        <f t="shared" si="54"/>
        <v>0</v>
      </c>
      <c r="O39" s="34">
        <v>0</v>
      </c>
      <c r="P39" s="34">
        <f t="shared" si="55"/>
        <v>0</v>
      </c>
      <c r="Q39" s="20"/>
      <c r="R39" s="9"/>
      <c r="S39" s="9"/>
      <c r="T39" s="9"/>
      <c r="U39" s="9"/>
      <c r="V39" s="9"/>
      <c r="W39" s="9"/>
      <c r="X39" s="9"/>
      <c r="Y39" s="9"/>
      <c r="Z39" s="9"/>
      <c r="AA39" s="9"/>
      <c r="AB39" s="8"/>
      <c r="AC39" s="9"/>
      <c r="AE39" s="5"/>
      <c r="AF39" s="5"/>
      <c r="AG39" s="4"/>
      <c r="AH39" s="5"/>
      <c r="AI39" s="5"/>
      <c r="AJ39" s="5"/>
      <c r="AK39" s="5"/>
      <c r="AL39" s="68">
        <f t="shared" si="49"/>
        <v>8208000</v>
      </c>
      <c r="AM39" s="49">
        <f t="shared" si="50"/>
        <v>0</v>
      </c>
    </row>
    <row r="40" spans="1:39" ht="23.25">
      <c r="A40" s="29">
        <v>6</v>
      </c>
      <c r="B40" s="45" t="s">
        <v>39</v>
      </c>
      <c r="C40" s="38">
        <v>90</v>
      </c>
      <c r="D40" s="34">
        <v>5130000</v>
      </c>
      <c r="E40" s="34">
        <v>0</v>
      </c>
      <c r="F40" s="34">
        <f t="shared" si="51"/>
        <v>0</v>
      </c>
      <c r="G40" s="35">
        <v>90</v>
      </c>
      <c r="H40" s="34">
        <f t="shared" ref="H40:H48" si="56">D40</f>
        <v>5130000</v>
      </c>
      <c r="I40" s="34">
        <v>0</v>
      </c>
      <c r="J40" s="34">
        <f t="shared" si="52"/>
        <v>0</v>
      </c>
      <c r="K40" s="34">
        <v>0</v>
      </c>
      <c r="L40" s="34">
        <f t="shared" si="53"/>
        <v>0</v>
      </c>
      <c r="M40" s="34">
        <v>0</v>
      </c>
      <c r="N40" s="34">
        <f t="shared" si="54"/>
        <v>0</v>
      </c>
      <c r="O40" s="34">
        <v>0</v>
      </c>
      <c r="P40" s="34">
        <f t="shared" si="55"/>
        <v>0</v>
      </c>
      <c r="Q40" s="20"/>
      <c r="R40" s="9"/>
      <c r="S40" s="9"/>
      <c r="T40" s="9"/>
      <c r="U40" s="9"/>
      <c r="V40" s="9"/>
      <c r="W40" s="9"/>
      <c r="X40" s="9"/>
      <c r="Y40" s="9"/>
      <c r="Z40" s="9"/>
      <c r="AA40" s="9"/>
      <c r="AB40" s="8"/>
      <c r="AC40" s="9"/>
      <c r="AE40" s="5"/>
      <c r="AF40" s="5"/>
      <c r="AG40" s="4"/>
      <c r="AH40" s="5"/>
      <c r="AI40" s="5"/>
      <c r="AJ40" s="5"/>
      <c r="AK40" s="5"/>
      <c r="AL40" s="68">
        <f t="shared" si="49"/>
        <v>5130000</v>
      </c>
      <c r="AM40" s="49">
        <f t="shared" si="50"/>
        <v>0</v>
      </c>
    </row>
    <row r="41" spans="1:39" ht="23.25">
      <c r="A41" s="29">
        <v>7</v>
      </c>
      <c r="B41" s="45" t="s">
        <v>40</v>
      </c>
      <c r="C41" s="38">
        <v>90</v>
      </c>
      <c r="D41" s="34">
        <v>5130000</v>
      </c>
      <c r="E41" s="34">
        <v>0</v>
      </c>
      <c r="F41" s="34">
        <f t="shared" si="51"/>
        <v>0</v>
      </c>
      <c r="G41" s="35">
        <v>90</v>
      </c>
      <c r="H41" s="34">
        <f t="shared" si="56"/>
        <v>5130000</v>
      </c>
      <c r="I41" s="34">
        <v>0</v>
      </c>
      <c r="J41" s="34">
        <f t="shared" si="52"/>
        <v>0</v>
      </c>
      <c r="K41" s="34">
        <v>0</v>
      </c>
      <c r="L41" s="34">
        <f t="shared" si="53"/>
        <v>0</v>
      </c>
      <c r="M41" s="34">
        <v>0</v>
      </c>
      <c r="N41" s="34">
        <f t="shared" si="54"/>
        <v>0</v>
      </c>
      <c r="O41" s="34">
        <v>0</v>
      </c>
      <c r="P41" s="34">
        <f t="shared" si="55"/>
        <v>0</v>
      </c>
      <c r="Q41" s="20"/>
      <c r="R41" s="9"/>
      <c r="S41" s="9"/>
      <c r="T41" s="9"/>
      <c r="U41" s="9"/>
      <c r="V41" s="9"/>
      <c r="W41" s="9"/>
      <c r="X41" s="9"/>
      <c r="Y41" s="9"/>
      <c r="Z41" s="9"/>
      <c r="AA41" s="9"/>
      <c r="AB41" s="8"/>
      <c r="AC41" s="9"/>
      <c r="AE41" s="5"/>
      <c r="AF41" s="5"/>
      <c r="AG41" s="4"/>
      <c r="AH41" s="5"/>
      <c r="AI41" s="5"/>
      <c r="AJ41" s="5"/>
      <c r="AK41" s="5"/>
      <c r="AL41" s="68">
        <f t="shared" si="49"/>
        <v>5130000</v>
      </c>
      <c r="AM41" s="49">
        <f t="shared" si="50"/>
        <v>0</v>
      </c>
    </row>
    <row r="42" spans="1:39" ht="23.25">
      <c r="A42" s="29">
        <v>8</v>
      </c>
      <c r="B42" s="45" t="s">
        <v>41</v>
      </c>
      <c r="C42" s="38">
        <v>90</v>
      </c>
      <c r="D42" s="34">
        <v>5130000</v>
      </c>
      <c r="E42" s="34">
        <v>0</v>
      </c>
      <c r="F42" s="34">
        <f t="shared" si="51"/>
        <v>0</v>
      </c>
      <c r="G42" s="35">
        <v>90</v>
      </c>
      <c r="H42" s="34">
        <f t="shared" si="56"/>
        <v>5130000</v>
      </c>
      <c r="I42" s="34">
        <v>0</v>
      </c>
      <c r="J42" s="34">
        <f t="shared" si="52"/>
        <v>0</v>
      </c>
      <c r="K42" s="34">
        <v>0</v>
      </c>
      <c r="L42" s="34">
        <f t="shared" si="53"/>
        <v>0</v>
      </c>
      <c r="M42" s="34">
        <v>0</v>
      </c>
      <c r="N42" s="34">
        <f t="shared" si="54"/>
        <v>0</v>
      </c>
      <c r="O42" s="34">
        <v>0</v>
      </c>
      <c r="P42" s="34">
        <f t="shared" si="55"/>
        <v>0</v>
      </c>
      <c r="Q42" s="20"/>
      <c r="R42" s="9"/>
      <c r="S42" s="9"/>
      <c r="T42" s="9"/>
      <c r="U42" s="9"/>
      <c r="V42" s="9"/>
      <c r="W42" s="9"/>
      <c r="X42" s="9"/>
      <c r="Y42" s="9"/>
      <c r="Z42" s="9"/>
      <c r="AA42" s="9"/>
      <c r="AB42" s="8"/>
      <c r="AC42" s="9"/>
      <c r="AE42" s="5"/>
      <c r="AF42" s="5"/>
      <c r="AG42" s="4"/>
      <c r="AH42" s="5"/>
      <c r="AI42" s="5"/>
      <c r="AJ42" s="5"/>
      <c r="AK42" s="5"/>
      <c r="AL42" s="68">
        <f t="shared" si="49"/>
        <v>5130000</v>
      </c>
      <c r="AM42" s="49">
        <f t="shared" si="50"/>
        <v>0</v>
      </c>
    </row>
    <row r="43" spans="1:39" ht="23.25">
      <c r="A43" s="29">
        <v>9</v>
      </c>
      <c r="B43" s="45" t="s">
        <v>42</v>
      </c>
      <c r="C43" s="38">
        <v>90</v>
      </c>
      <c r="D43" s="34">
        <v>5130000</v>
      </c>
      <c r="E43" s="34">
        <v>0</v>
      </c>
      <c r="F43" s="34">
        <f t="shared" si="51"/>
        <v>0</v>
      </c>
      <c r="G43" s="35">
        <v>90</v>
      </c>
      <c r="H43" s="34">
        <f t="shared" si="56"/>
        <v>5130000</v>
      </c>
      <c r="I43" s="34">
        <v>0</v>
      </c>
      <c r="J43" s="34">
        <f t="shared" si="52"/>
        <v>0</v>
      </c>
      <c r="K43" s="34">
        <v>0</v>
      </c>
      <c r="L43" s="34">
        <f t="shared" si="53"/>
        <v>0</v>
      </c>
      <c r="M43" s="34">
        <v>0</v>
      </c>
      <c r="N43" s="34">
        <f t="shared" si="54"/>
        <v>0</v>
      </c>
      <c r="O43" s="34">
        <v>0</v>
      </c>
      <c r="P43" s="34">
        <f t="shared" si="55"/>
        <v>0</v>
      </c>
      <c r="Q43" s="20"/>
      <c r="R43" s="9"/>
      <c r="S43" s="9"/>
      <c r="T43" s="9"/>
      <c r="U43" s="9"/>
      <c r="V43" s="9"/>
      <c r="W43" s="9"/>
      <c r="X43" s="9"/>
      <c r="Y43" s="9"/>
      <c r="Z43" s="9"/>
      <c r="AA43" s="9"/>
      <c r="AB43" s="8"/>
      <c r="AC43" s="9"/>
      <c r="AE43" s="5"/>
      <c r="AF43" s="5"/>
      <c r="AG43" s="4"/>
      <c r="AH43" s="5"/>
      <c r="AI43" s="5"/>
      <c r="AJ43" s="5"/>
      <c r="AK43" s="5"/>
      <c r="AL43" s="68">
        <f t="shared" si="49"/>
        <v>5130000</v>
      </c>
      <c r="AM43" s="49">
        <f t="shared" si="50"/>
        <v>0</v>
      </c>
    </row>
    <row r="44" spans="1:39" ht="23.25">
      <c r="A44" s="29">
        <v>10</v>
      </c>
      <c r="B44" s="45" t="s">
        <v>43</v>
      </c>
      <c r="C44" s="38">
        <v>90</v>
      </c>
      <c r="D44" s="34">
        <v>5130000</v>
      </c>
      <c r="E44" s="34">
        <v>0</v>
      </c>
      <c r="F44" s="34">
        <f t="shared" si="51"/>
        <v>0</v>
      </c>
      <c r="G44" s="35">
        <v>90</v>
      </c>
      <c r="H44" s="34">
        <f t="shared" si="56"/>
        <v>5130000</v>
      </c>
      <c r="I44" s="34">
        <v>0</v>
      </c>
      <c r="J44" s="34">
        <f t="shared" si="52"/>
        <v>0</v>
      </c>
      <c r="K44" s="34">
        <v>0</v>
      </c>
      <c r="L44" s="34">
        <f t="shared" si="53"/>
        <v>0</v>
      </c>
      <c r="M44" s="34">
        <v>0</v>
      </c>
      <c r="N44" s="34">
        <f t="shared" si="54"/>
        <v>0</v>
      </c>
      <c r="O44" s="34">
        <v>0</v>
      </c>
      <c r="P44" s="34">
        <f t="shared" si="55"/>
        <v>0</v>
      </c>
      <c r="Q44" s="20"/>
      <c r="R44" s="9"/>
      <c r="S44" s="9"/>
      <c r="T44" s="9"/>
      <c r="U44" s="9"/>
      <c r="V44" s="9"/>
      <c r="W44" s="9"/>
      <c r="X44" s="9"/>
      <c r="Y44" s="9"/>
      <c r="Z44" s="9"/>
      <c r="AA44" s="9"/>
      <c r="AB44" s="8"/>
      <c r="AC44" s="9"/>
      <c r="AE44" s="5"/>
      <c r="AF44" s="5"/>
      <c r="AG44" s="4"/>
      <c r="AH44" s="5"/>
      <c r="AI44" s="5"/>
      <c r="AJ44" s="5"/>
      <c r="AK44" s="5"/>
      <c r="AL44" s="68">
        <f t="shared" si="49"/>
        <v>5130000</v>
      </c>
      <c r="AM44" s="49">
        <f t="shared" si="50"/>
        <v>0</v>
      </c>
    </row>
    <row r="45" spans="1:39" ht="23.25">
      <c r="A45" s="29">
        <v>11</v>
      </c>
      <c r="B45" s="45" t="s">
        <v>44</v>
      </c>
      <c r="C45" s="38">
        <v>90</v>
      </c>
      <c r="D45" s="34">
        <v>5130000</v>
      </c>
      <c r="E45" s="34">
        <v>0</v>
      </c>
      <c r="F45" s="34">
        <f t="shared" si="51"/>
        <v>0</v>
      </c>
      <c r="G45" s="35">
        <v>90</v>
      </c>
      <c r="H45" s="34">
        <f t="shared" si="56"/>
        <v>5130000</v>
      </c>
      <c r="I45" s="34">
        <v>0</v>
      </c>
      <c r="J45" s="34">
        <f t="shared" si="52"/>
        <v>0</v>
      </c>
      <c r="K45" s="34">
        <v>0</v>
      </c>
      <c r="L45" s="34">
        <f t="shared" si="53"/>
        <v>0</v>
      </c>
      <c r="M45" s="34">
        <v>0</v>
      </c>
      <c r="N45" s="34">
        <f t="shared" si="54"/>
        <v>0</v>
      </c>
      <c r="O45" s="34">
        <v>0</v>
      </c>
      <c r="P45" s="34">
        <f t="shared" si="55"/>
        <v>0</v>
      </c>
      <c r="Q45" s="20"/>
      <c r="R45" s="9"/>
      <c r="S45" s="9"/>
      <c r="T45" s="9"/>
      <c r="U45" s="9"/>
      <c r="V45" s="9"/>
      <c r="W45" s="9"/>
      <c r="X45" s="9"/>
      <c r="Y45" s="9"/>
      <c r="Z45" s="9"/>
      <c r="AA45" s="9"/>
      <c r="AB45" s="8"/>
      <c r="AC45" s="9"/>
      <c r="AE45" s="5"/>
      <c r="AF45" s="5"/>
      <c r="AG45" s="4"/>
      <c r="AH45" s="5"/>
      <c r="AI45" s="5"/>
      <c r="AJ45" s="5"/>
      <c r="AK45" s="5"/>
      <c r="AL45" s="68">
        <f t="shared" si="49"/>
        <v>5130000</v>
      </c>
      <c r="AM45" s="49">
        <f t="shared" si="50"/>
        <v>0</v>
      </c>
    </row>
    <row r="46" spans="1:39" ht="23.25">
      <c r="A46" s="29">
        <v>12</v>
      </c>
      <c r="B46" s="45" t="s">
        <v>45</v>
      </c>
      <c r="C46" s="38">
        <v>90</v>
      </c>
      <c r="D46" s="34">
        <v>5130000</v>
      </c>
      <c r="E46" s="34">
        <v>0</v>
      </c>
      <c r="F46" s="34">
        <f t="shared" si="51"/>
        <v>0</v>
      </c>
      <c r="G46" s="35">
        <v>90</v>
      </c>
      <c r="H46" s="34">
        <f t="shared" si="56"/>
        <v>5130000</v>
      </c>
      <c r="I46" s="34">
        <v>0</v>
      </c>
      <c r="J46" s="34">
        <f t="shared" si="52"/>
        <v>0</v>
      </c>
      <c r="K46" s="34">
        <v>0</v>
      </c>
      <c r="L46" s="34">
        <f t="shared" si="53"/>
        <v>0</v>
      </c>
      <c r="M46" s="34">
        <v>0</v>
      </c>
      <c r="N46" s="34">
        <f t="shared" si="54"/>
        <v>0</v>
      </c>
      <c r="O46" s="34">
        <v>0</v>
      </c>
      <c r="P46" s="34">
        <f t="shared" si="55"/>
        <v>0</v>
      </c>
      <c r="Q46" s="20"/>
      <c r="R46" s="9"/>
      <c r="S46" s="9"/>
      <c r="T46" s="9"/>
      <c r="U46" s="9"/>
      <c r="V46" s="9"/>
      <c r="W46" s="9"/>
      <c r="X46" s="9"/>
      <c r="Y46" s="9"/>
      <c r="Z46" s="9"/>
      <c r="AA46" s="9"/>
      <c r="AB46" s="8"/>
      <c r="AC46" s="9"/>
      <c r="AE46" s="5"/>
      <c r="AF46" s="5"/>
      <c r="AG46" s="4"/>
      <c r="AH46" s="5"/>
      <c r="AI46" s="5"/>
      <c r="AJ46" s="5"/>
      <c r="AK46" s="5"/>
      <c r="AL46" s="68">
        <f t="shared" si="49"/>
        <v>5130000</v>
      </c>
      <c r="AM46" s="49">
        <f t="shared" si="50"/>
        <v>0</v>
      </c>
    </row>
    <row r="47" spans="1:39" ht="23.25">
      <c r="A47" s="29">
        <v>13</v>
      </c>
      <c r="B47" s="45" t="s">
        <v>46</v>
      </c>
      <c r="C47" s="38">
        <v>87</v>
      </c>
      <c r="D47" s="34">
        <v>4959000</v>
      </c>
      <c r="E47" s="34">
        <v>0</v>
      </c>
      <c r="F47" s="34">
        <f t="shared" si="51"/>
        <v>0</v>
      </c>
      <c r="G47" s="35">
        <v>87</v>
      </c>
      <c r="H47" s="34">
        <f t="shared" si="56"/>
        <v>4959000</v>
      </c>
      <c r="I47" s="34">
        <v>0</v>
      </c>
      <c r="J47" s="34">
        <f t="shared" si="52"/>
        <v>0</v>
      </c>
      <c r="K47" s="34">
        <v>0</v>
      </c>
      <c r="L47" s="34">
        <f t="shared" si="53"/>
        <v>0</v>
      </c>
      <c r="M47" s="34">
        <v>0</v>
      </c>
      <c r="N47" s="34">
        <f t="shared" si="54"/>
        <v>0</v>
      </c>
      <c r="O47" s="34">
        <v>0</v>
      </c>
      <c r="P47" s="34">
        <f t="shared" si="55"/>
        <v>0</v>
      </c>
      <c r="Q47" s="20"/>
      <c r="R47" s="9"/>
      <c r="S47" s="9"/>
      <c r="T47" s="9"/>
      <c r="U47" s="9"/>
      <c r="V47" s="9"/>
      <c r="W47" s="9"/>
      <c r="X47" s="9"/>
      <c r="Y47" s="9"/>
      <c r="Z47" s="9"/>
      <c r="AA47" s="9"/>
      <c r="AB47" s="8"/>
      <c r="AC47" s="9"/>
      <c r="AE47" s="5"/>
      <c r="AF47" s="5"/>
      <c r="AG47" s="4"/>
      <c r="AH47" s="5"/>
      <c r="AI47" s="5"/>
      <c r="AJ47" s="5"/>
      <c r="AK47" s="5"/>
      <c r="AL47" s="68">
        <f t="shared" si="49"/>
        <v>4959000</v>
      </c>
      <c r="AM47" s="49">
        <f t="shared" si="50"/>
        <v>0</v>
      </c>
    </row>
    <row r="48" spans="1:39" ht="23.25">
      <c r="A48" s="29">
        <v>14</v>
      </c>
      <c r="B48" s="45" t="s">
        <v>47</v>
      </c>
      <c r="C48" s="38">
        <v>90</v>
      </c>
      <c r="D48" s="34">
        <v>5130000</v>
      </c>
      <c r="E48" s="34">
        <v>0</v>
      </c>
      <c r="F48" s="34">
        <f t="shared" si="51"/>
        <v>0</v>
      </c>
      <c r="G48" s="35">
        <v>90</v>
      </c>
      <c r="H48" s="34">
        <f t="shared" si="56"/>
        <v>5130000</v>
      </c>
      <c r="I48" s="34">
        <v>0</v>
      </c>
      <c r="J48" s="34">
        <f t="shared" si="52"/>
        <v>0</v>
      </c>
      <c r="K48" s="34">
        <v>0</v>
      </c>
      <c r="L48" s="34">
        <f t="shared" si="53"/>
        <v>0</v>
      </c>
      <c r="M48" s="34">
        <v>0</v>
      </c>
      <c r="N48" s="34">
        <f t="shared" si="54"/>
        <v>0</v>
      </c>
      <c r="O48" s="34">
        <v>0</v>
      </c>
      <c r="P48" s="34">
        <f t="shared" si="55"/>
        <v>0</v>
      </c>
      <c r="Q48" s="20"/>
      <c r="R48" s="9"/>
      <c r="S48" s="9"/>
      <c r="T48" s="9"/>
      <c r="U48" s="9"/>
      <c r="V48" s="9"/>
      <c r="W48" s="9"/>
      <c r="X48" s="9"/>
      <c r="Y48" s="9"/>
      <c r="Z48" s="9"/>
      <c r="AA48" s="9"/>
      <c r="AB48" s="8"/>
      <c r="AC48" s="9"/>
      <c r="AE48" s="5"/>
      <c r="AF48" s="5"/>
      <c r="AG48" s="4"/>
      <c r="AH48" s="5"/>
      <c r="AI48" s="5"/>
      <c r="AJ48" s="5"/>
      <c r="AK48" s="5"/>
      <c r="AL48" s="68">
        <f t="shared" si="49"/>
        <v>5130000</v>
      </c>
      <c r="AM48" s="49">
        <f t="shared" si="50"/>
        <v>0</v>
      </c>
    </row>
    <row r="49" spans="1:39" ht="23.25">
      <c r="A49" s="29">
        <v>15</v>
      </c>
      <c r="B49" s="45" t="s">
        <v>53</v>
      </c>
      <c r="C49" s="37">
        <v>534.1</v>
      </c>
      <c r="D49" s="71">
        <v>27559560</v>
      </c>
      <c r="E49" s="34">
        <v>0</v>
      </c>
      <c r="F49" s="34">
        <v>0</v>
      </c>
      <c r="G49" s="35">
        <v>52.5</v>
      </c>
      <c r="H49" s="39">
        <v>2709000</v>
      </c>
      <c r="I49" s="34">
        <v>0</v>
      </c>
      <c r="J49" s="34">
        <v>0</v>
      </c>
      <c r="K49" s="32">
        <v>481.6</v>
      </c>
      <c r="L49" s="39">
        <v>24850560</v>
      </c>
      <c r="M49" s="34">
        <v>0</v>
      </c>
      <c r="N49" s="34">
        <v>0</v>
      </c>
      <c r="O49" s="34">
        <v>0</v>
      </c>
      <c r="P49" s="34">
        <v>0</v>
      </c>
      <c r="Q49" s="20"/>
      <c r="R49" s="9"/>
      <c r="S49" s="9"/>
      <c r="T49" s="9"/>
      <c r="U49" s="9"/>
      <c r="V49" s="9"/>
      <c r="W49" s="9"/>
      <c r="X49" s="9"/>
      <c r="Y49" s="9"/>
      <c r="Z49" s="9"/>
      <c r="AA49" s="9"/>
      <c r="AB49" s="8"/>
      <c r="AC49" s="9"/>
      <c r="AE49" s="5"/>
      <c r="AF49" s="5"/>
      <c r="AG49" s="4"/>
      <c r="AH49" s="5"/>
      <c r="AI49" s="5"/>
      <c r="AJ49" s="5"/>
      <c r="AK49" s="5"/>
      <c r="AL49" s="68">
        <f t="shared" si="49"/>
        <v>27559560</v>
      </c>
      <c r="AM49" s="49">
        <f t="shared" si="50"/>
        <v>0</v>
      </c>
    </row>
    <row r="50" spans="1:39" ht="23.25">
      <c r="A50" s="29">
        <v>16</v>
      </c>
      <c r="B50" s="45" t="s">
        <v>48</v>
      </c>
      <c r="C50" s="38">
        <v>31</v>
      </c>
      <c r="D50" s="34">
        <v>1767000</v>
      </c>
      <c r="E50" s="34">
        <v>0</v>
      </c>
      <c r="F50" s="34">
        <f t="shared" si="51"/>
        <v>0</v>
      </c>
      <c r="G50" s="35">
        <v>31</v>
      </c>
      <c r="H50" s="34">
        <v>1767000</v>
      </c>
      <c r="I50" s="34">
        <v>0</v>
      </c>
      <c r="J50" s="34">
        <f t="shared" si="52"/>
        <v>0</v>
      </c>
      <c r="K50" s="34">
        <v>0</v>
      </c>
      <c r="L50" s="34">
        <f t="shared" si="53"/>
        <v>0</v>
      </c>
      <c r="M50" s="34">
        <v>0</v>
      </c>
      <c r="N50" s="34">
        <f t="shared" si="54"/>
        <v>0</v>
      </c>
      <c r="O50" s="34">
        <v>0</v>
      </c>
      <c r="P50" s="34">
        <f t="shared" si="55"/>
        <v>0</v>
      </c>
      <c r="Q50" s="20"/>
      <c r="R50" s="9">
        <f>S50*E50</f>
        <v>0</v>
      </c>
      <c r="S50" s="9">
        <v>49000</v>
      </c>
      <c r="T50" s="9">
        <f>U50*G50</f>
        <v>1550000</v>
      </c>
      <c r="U50" s="9">
        <v>50000</v>
      </c>
      <c r="V50" s="9">
        <f>W50*I50</f>
        <v>0</v>
      </c>
      <c r="W50" s="9">
        <v>51000</v>
      </c>
      <c r="X50" s="9">
        <f>Y50*K50</f>
        <v>0</v>
      </c>
      <c r="Y50" s="9">
        <v>46000</v>
      </c>
      <c r="Z50" s="9">
        <f>AA50*O50</f>
        <v>0</v>
      </c>
      <c r="AA50" s="9">
        <v>49000</v>
      </c>
      <c r="AB50" s="8"/>
      <c r="AC50" s="9">
        <v>49000</v>
      </c>
      <c r="AE50" s="5">
        <f t="shared" si="43"/>
        <v>1678650</v>
      </c>
      <c r="AF50" s="5">
        <f t="shared" si="44"/>
        <v>70680</v>
      </c>
      <c r="AG50" s="4">
        <f t="shared" si="45"/>
        <v>17670</v>
      </c>
      <c r="AH50" s="5"/>
      <c r="AI50" s="5">
        <f t="shared" si="46"/>
        <v>1678650</v>
      </c>
      <c r="AJ50" s="5">
        <f t="shared" si="47"/>
        <v>70680</v>
      </c>
      <c r="AK50" s="5">
        <f t="shared" si="48"/>
        <v>17670</v>
      </c>
      <c r="AL50" s="68"/>
      <c r="AM50" s="49">
        <f t="shared" si="50"/>
        <v>-1767000</v>
      </c>
    </row>
    <row r="51" spans="1:39" s="21" customFormat="1" ht="42" customHeight="1">
      <c r="A51" s="26"/>
      <c r="B51" s="27" t="s">
        <v>22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17" t="e">
        <f t="shared" ref="Q51" si="57">D51/C51</f>
        <v>#DIV/0!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E51" s="5">
        <f t="shared" si="43"/>
        <v>0</v>
      </c>
      <c r="AF51" s="5">
        <f t="shared" si="44"/>
        <v>0</v>
      </c>
      <c r="AG51" s="4">
        <f t="shared" si="45"/>
        <v>0</v>
      </c>
      <c r="AH51" s="5"/>
      <c r="AI51" s="5">
        <f t="shared" si="46"/>
        <v>0</v>
      </c>
      <c r="AJ51" s="5">
        <f t="shared" si="47"/>
        <v>0</v>
      </c>
      <c r="AK51" s="5">
        <f t="shared" si="48"/>
        <v>0</v>
      </c>
      <c r="AL51" s="68"/>
      <c r="AM51" s="49"/>
    </row>
    <row r="52" spans="1:39">
      <c r="C52" s="49"/>
      <c r="D52" s="49"/>
      <c r="G52" s="49"/>
      <c r="H52" s="49"/>
    </row>
    <row r="53" spans="1:39">
      <c r="K53" s="49"/>
      <c r="L53" s="49"/>
    </row>
    <row r="54" spans="1:39" ht="20.25">
      <c r="D54" s="69"/>
      <c r="F54" s="70"/>
      <c r="H54" s="49"/>
    </row>
  </sheetData>
  <mergeCells count="32">
    <mergeCell ref="O3:P3"/>
    <mergeCell ref="G12:G13"/>
    <mergeCell ref="H12:H13"/>
    <mergeCell ref="I12:I13"/>
    <mergeCell ref="O12:O13"/>
    <mergeCell ref="P12:P13"/>
    <mergeCell ref="J12:J13"/>
    <mergeCell ref="K12:K13"/>
    <mergeCell ref="L12:L13"/>
    <mergeCell ref="M12:M13"/>
    <mergeCell ref="N12:N13"/>
    <mergeCell ref="A16:B16"/>
    <mergeCell ref="A10:A14"/>
    <mergeCell ref="B10:B14"/>
    <mergeCell ref="C10:D11"/>
    <mergeCell ref="AB10:AC11"/>
    <mergeCell ref="R10:S11"/>
    <mergeCell ref="T10:U11"/>
    <mergeCell ref="V10:W11"/>
    <mergeCell ref="X10:Y11"/>
    <mergeCell ref="Z10:AA11"/>
    <mergeCell ref="C12:C13"/>
    <mergeCell ref="D12:D13"/>
    <mergeCell ref="E12:E13"/>
    <mergeCell ref="F12:F13"/>
    <mergeCell ref="A8:P8"/>
    <mergeCell ref="K10:L11"/>
    <mergeCell ref="M10:N11"/>
    <mergeCell ref="O10:P11"/>
    <mergeCell ref="E10:F11"/>
    <mergeCell ref="G10:H11"/>
    <mergeCell ref="I10:J11"/>
  </mergeCells>
  <printOptions horizontalCentered="1"/>
  <pageMargins left="0.25" right="0.25" top="0.75" bottom="0.75" header="0.3" footer="0.3"/>
  <pageSetup paperSize="9" scale="35" fitToHeight="0" orientation="landscape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реестр</vt:lpstr>
      <vt:lpstr>реестр!Заголовки_для_печати</vt:lpstr>
      <vt:lpstr>реестр!Область_печати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 Игорь Владимирович</dc:creator>
  <cp:lastModifiedBy>МФЦ</cp:lastModifiedBy>
  <cp:lastPrinted>2019-11-01T14:23:57Z</cp:lastPrinted>
  <dcterms:created xsi:type="dcterms:W3CDTF">2015-12-10T07:50:21Z</dcterms:created>
  <dcterms:modified xsi:type="dcterms:W3CDTF">2019-11-01T14:24:04Z</dcterms:modified>
</cp:coreProperties>
</file>