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форма 2п new" sheetId="1" r:id="rId1"/>
  </sheets>
  <definedNames>
    <definedName name="_xlnm.Print_Titles" localSheetId="0">'форма 2п new'!$5:$7</definedName>
    <definedName name="_xlnm.Print_Area" localSheetId="0">'форма 2п new'!$B$1:$O$110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<sst xmlns="http://schemas.openxmlformats.org/spreadsheetml/2006/main" count="216" uniqueCount="132">
  <si>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</si>
  <si>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</si>
  <si>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</si>
  <si>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</si>
  <si>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</si>
  <si>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</si>
  <si>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</si>
  <si>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</si>
  <si>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</si>
  <si>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</si>
  <si>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</si>
  <si>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</si>
  <si>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</si>
  <si>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</si>
  <si>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млн. рублей</t>
  </si>
  <si>
    <t>млн.руб.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</si>
  <si>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</si>
  <si>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</si>
  <si>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</si>
  <si>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</si>
  <si>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</si>
  <si>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</si>
  <si>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</si>
  <si>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</si>
  <si>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</si>
  <si>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</si>
  <si>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</si>
  <si>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</si>
  <si>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</si>
  <si>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</si>
  <si>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</si>
  <si>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 xml:space="preserve">млн. руб.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</si>
  <si>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</si>
  <si>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</si>
  <si>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</si>
  <si>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</si>
  <si>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</si>
  <si>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</si>
  <si>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</si>
  <si>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</si>
  <si>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</si>
  <si>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рублей</t>
  </si>
  <si>
    <t>Численность населения (в среднегодовом исчислении)</t>
  </si>
  <si>
    <t>% г/г</t>
  </si>
  <si>
    <t xml:space="preserve">Объем отгруженной продукции (работ. услуг) 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</si>
  <si>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</si>
  <si>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</si>
  <si>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</si>
  <si>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</si>
  <si>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</si>
  <si>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</si>
  <si>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</si>
  <si>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</si>
  <si>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</si>
  <si>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</si>
  <si>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</si>
  <si>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</si>
  <si>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</si>
  <si>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</si>
  <si>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</si>
  <si>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</si>
  <si>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</si>
  <si>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</si>
  <si>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</si>
  <si>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</si>
  <si>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</si>
  <si>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</si>
  <si>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</si>
  <si>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</si>
  <si>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</si>
  <si>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</si>
  <si>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</si>
  <si>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</si>
  <si>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</si>
  <si>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</si>
  <si>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</si>
  <si>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</si>
  <si>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</si>
  <si>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</si>
  <si>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</si>
  <si>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</si>
  <si>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</si>
  <si>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</si>
  <si>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</si>
  <si>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</si>
  <si>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</si>
  <si>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</si>
  <si>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</si>
  <si>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</si>
  <si>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</si>
  <si>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</si>
  <si>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</si>
  <si>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</si>
  <si>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</si>
  <si>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</si>
  <si>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</si>
  <si>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</si>
  <si>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</si>
  <si>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</si>
  <si>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</si>
  <si>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</si>
  <si>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Инвестиции в основной капитал к ВРП</t>
  </si>
  <si>
    <t xml:space="preserve">Доходы консолидированного бюджета </t>
  </si>
  <si>
    <t xml:space="preserve">     субсидии из федерального и республиканского бюджета</t>
  </si>
  <si>
    <t xml:space="preserve">     субвенции из федерального и республикансого бюджета</t>
  </si>
  <si>
    <t xml:space="preserve">     дотации из  республиканского  бюджета, в том числе:</t>
  </si>
  <si>
    <t>Количество родившихся</t>
  </si>
  <si>
    <t>Количество умерших</t>
  </si>
  <si>
    <t>Ествественный прирост (+), убыль (-)</t>
  </si>
  <si>
    <t>Миграционный  прирост (+), убыль (-)</t>
  </si>
  <si>
    <t>1. Население</t>
  </si>
  <si>
    <t>2. Промышленное производство</t>
  </si>
  <si>
    <t>в том числе:</t>
  </si>
  <si>
    <t>Обрабатывающие производства</t>
  </si>
  <si>
    <t>Оборот общественного питания (без субъектов малого предпринимательства)</t>
  </si>
  <si>
    <t>Темп роста оборота общественного питания</t>
  </si>
  <si>
    <t xml:space="preserve">Количество выданных разрешений (уведомлений) на строительство </t>
  </si>
  <si>
    <t>Расходы консолидированного бюджета  всего, в том числе по направлениям:</t>
  </si>
  <si>
    <t>3. Сельское хозяйство</t>
  </si>
  <si>
    <t>4. Строительство</t>
  </si>
  <si>
    <t>5. Торговля и услуги наслению</t>
  </si>
  <si>
    <t>6. Малое и среднее предпринимательство, включая микропредприятия</t>
  </si>
  <si>
    <t>7. Инвестиции</t>
  </si>
  <si>
    <t>8. Консолидированный бюджет мунициального образования Российской Федерации</t>
  </si>
  <si>
    <t>9. Денежные доходы населения</t>
  </si>
  <si>
    <t>10. Труд и занятость</t>
  </si>
  <si>
    <t>кв. м. в общей площади</t>
  </si>
  <si>
    <t>4. Основные показатели социально-экономического развития МО МР "Сыктывдинский" на 2020 год и на период до 2022 года</t>
  </si>
  <si>
    <t>Среднесписочная численность работников организаций</t>
  </si>
  <si>
    <t>Темпы роста среднесписочной численности работников организаций</t>
  </si>
  <si>
    <t>Х</t>
  </si>
  <si>
    <t>(в ред. от 20.03.2020 №3/460)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</si>
</sst>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4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2" fillId="3" borderId="10" xfId="0" applyFont="1" applyFill="1" applyBorder="1" applyAlignment="1" applyProtection="1">
      <alignment horizontal="left" vertical="center" wrapText="1" shrinkToFit="1"/>
      <protection/>
    </xf>
    <xf numFmtId="0" fontId="2" fillId="3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top"/>
    </xf>
    <xf numFmtId="2" fontId="3" fillId="3" borderId="10" xfId="0" applyNumberFormat="1" applyFont="1" applyFill="1" applyBorder="1" applyAlignment="1">
      <alignment horizontal="center" vertical="top"/>
    </xf>
    <xf numFmtId="0" fontId="7" fillId="33" borderId="12" xfId="0" applyFont="1" applyFill="1" applyBorder="1" applyAlignment="1" applyProtection="1">
      <alignment horizontal="left" vertical="center" wrapText="1" shrinkToFit="1"/>
      <protection/>
    </xf>
    <xf numFmtId="178" fontId="6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179" fontId="3" fillId="33" borderId="10" xfId="0" applyNumberFormat="1" applyFont="1" applyFill="1" applyBorder="1" applyAlignment="1">
      <alignment horizontal="center" vertical="top"/>
    </xf>
    <xf numFmtId="179" fontId="3" fillId="33" borderId="13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 applyProtection="1">
      <alignment horizontal="center" vertical="top" wrapText="1"/>
      <protection/>
    </xf>
    <xf numFmtId="2" fontId="3" fillId="33" borderId="14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 applyProtection="1">
      <alignment vertical="center" wrapText="1" shrinkToFit="1"/>
      <protection/>
    </xf>
    <xf numFmtId="0" fontId="3" fillId="33" borderId="10" xfId="0" applyFont="1" applyFill="1" applyBorder="1" applyAlignment="1" applyProtection="1">
      <alignment vertical="center" wrapText="1" shrinkToFi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178" fontId="6" fillId="33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15" xfId="0" applyFont="1" applyFill="1" applyBorder="1" applyAlignment="1" applyProtection="1">
      <alignment horizontal="left" vertical="center" wrapText="1" shrinkToFit="1"/>
      <protection/>
    </xf>
    <xf numFmtId="0" fontId="3" fillId="33" borderId="12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2" fontId="3" fillId="33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1"/>
  <sheetViews>
    <sheetView tabSelected="1" view="pageBreakPreview" zoomScale="57" zoomScaleNormal="42" zoomScaleSheetLayoutView="57" zoomScalePageLayoutView="0" workbookViewId="0" topLeftCell="A1">
      <selection activeCell="Q9" sqref="Q9"/>
    </sheetView>
  </sheetViews>
  <sheetFormatPr defaultColWidth="8.875" defaultRowHeight="12.75"/>
  <cols>
    <col min="1" max="1" width="2.25390625" style="3" customWidth="1"/>
    <col min="2" max="2" width="49.625" style="3" customWidth="1"/>
    <col min="3" max="3" width="32.25390625" style="3" customWidth="1"/>
    <col min="4" max="15" width="13.75390625" style="3" customWidth="1"/>
    <col min="16" max="16384" width="8.875" style="3" customWidth="1"/>
  </cols>
  <sheetData>
    <row r="1" ht="3.75" customHeight="1"/>
    <row r="2" spans="2:15" ht="21" customHeight="1">
      <c r="B2" s="36" t="s">
        <v>127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21" customHeight="1">
      <c r="B3" s="41" t="s">
        <v>131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ht="18.75">
      <c r="B4" s="34" t="s">
        <v>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.75">
      <c r="B5" s="45" t="s">
        <v>20</v>
      </c>
      <c r="C5" s="45" t="s">
        <v>21</v>
      </c>
      <c r="D5" s="1" t="s">
        <v>22</v>
      </c>
      <c r="E5" s="2" t="s">
        <v>22</v>
      </c>
      <c r="F5" s="2" t="s">
        <v>23</v>
      </c>
      <c r="G5" s="42" t="s">
        <v>24</v>
      </c>
      <c r="H5" s="48"/>
      <c r="I5" s="48"/>
      <c r="J5" s="48"/>
      <c r="K5" s="48"/>
      <c r="L5" s="48"/>
      <c r="M5" s="48"/>
      <c r="N5" s="48"/>
      <c r="O5" s="48"/>
    </row>
    <row r="6" spans="2:15" ht="22.5" customHeight="1">
      <c r="B6" s="46"/>
      <c r="C6" s="46"/>
      <c r="D6" s="45">
        <v>2017</v>
      </c>
      <c r="E6" s="45">
        <v>2018</v>
      </c>
      <c r="F6" s="45">
        <v>2019</v>
      </c>
      <c r="G6" s="42">
        <v>2020</v>
      </c>
      <c r="H6" s="43"/>
      <c r="I6" s="44"/>
      <c r="J6" s="42">
        <v>2021</v>
      </c>
      <c r="K6" s="43"/>
      <c r="L6" s="44"/>
      <c r="M6" s="42">
        <v>2022</v>
      </c>
      <c r="N6" s="43"/>
      <c r="O6" s="44"/>
    </row>
    <row r="7" spans="2:15" ht="37.5">
      <c r="B7" s="46"/>
      <c r="C7" s="46"/>
      <c r="D7" s="46"/>
      <c r="E7" s="46"/>
      <c r="F7" s="46"/>
      <c r="G7" s="1" t="s">
        <v>36</v>
      </c>
      <c r="H7" s="1" t="s">
        <v>35</v>
      </c>
      <c r="I7" s="1" t="s">
        <v>37</v>
      </c>
      <c r="J7" s="1" t="s">
        <v>36</v>
      </c>
      <c r="K7" s="1" t="s">
        <v>35</v>
      </c>
      <c r="L7" s="1" t="s">
        <v>37</v>
      </c>
      <c r="M7" s="1" t="s">
        <v>36</v>
      </c>
      <c r="N7" s="1" t="s">
        <v>35</v>
      </c>
      <c r="O7" s="1" t="s">
        <v>37</v>
      </c>
    </row>
    <row r="8" spans="2:15" ht="18.75" customHeight="1">
      <c r="B8" s="47"/>
      <c r="C8" s="47"/>
      <c r="D8" s="47"/>
      <c r="E8" s="47"/>
      <c r="F8" s="47"/>
      <c r="G8" s="1" t="s">
        <v>38</v>
      </c>
      <c r="H8" s="1" t="s">
        <v>39</v>
      </c>
      <c r="I8" s="1" t="s">
        <v>40</v>
      </c>
      <c r="J8" s="1" t="s">
        <v>38</v>
      </c>
      <c r="K8" s="1" t="s">
        <v>39</v>
      </c>
      <c r="L8" s="1" t="s">
        <v>40</v>
      </c>
      <c r="M8" s="1" t="s">
        <v>38</v>
      </c>
      <c r="N8" s="1" t="s">
        <v>39</v>
      </c>
      <c r="O8" s="1" t="s">
        <v>40</v>
      </c>
    </row>
    <row r="9" spans="2:15" ht="29.25" customHeight="1">
      <c r="B9" s="5" t="s">
        <v>110</v>
      </c>
      <c r="C9" s="5"/>
      <c r="D9" s="35"/>
      <c r="E9" s="35"/>
      <c r="F9" s="35"/>
      <c r="G9" s="9"/>
      <c r="H9" s="9"/>
      <c r="I9" s="9"/>
      <c r="J9" s="9"/>
      <c r="K9" s="9"/>
      <c r="L9" s="9"/>
      <c r="M9" s="9"/>
      <c r="N9" s="9"/>
      <c r="O9" s="9"/>
    </row>
    <row r="10" spans="2:15" ht="42.75" customHeight="1">
      <c r="B10" s="17" t="s">
        <v>42</v>
      </c>
      <c r="C10" s="8" t="s">
        <v>25</v>
      </c>
      <c r="D10" s="12">
        <v>24.12</v>
      </c>
      <c r="E10" s="12">
        <v>24.26</v>
      </c>
      <c r="F10" s="12">
        <v>24.39</v>
      </c>
      <c r="G10" s="12">
        <v>23.21</v>
      </c>
      <c r="H10" s="12">
        <v>23.37</v>
      </c>
      <c r="I10" s="12">
        <v>23.68</v>
      </c>
      <c r="J10" s="12">
        <f aca="true" t="shared" si="0" ref="J10:O10">G10*101/100</f>
        <v>23.4421</v>
      </c>
      <c r="K10" s="12">
        <f t="shared" si="0"/>
        <v>23.6037</v>
      </c>
      <c r="L10" s="12">
        <f t="shared" si="0"/>
        <v>23.9168</v>
      </c>
      <c r="M10" s="12">
        <f t="shared" si="0"/>
        <v>23.676520999999997</v>
      </c>
      <c r="N10" s="12">
        <f t="shared" si="0"/>
        <v>23.839737</v>
      </c>
      <c r="O10" s="12">
        <f t="shared" si="0"/>
        <v>24.155967999999998</v>
      </c>
    </row>
    <row r="11" spans="2:15" ht="25.5" customHeight="1">
      <c r="B11" s="17" t="s">
        <v>106</v>
      </c>
      <c r="C11" s="8" t="s">
        <v>10</v>
      </c>
      <c r="D11" s="18">
        <v>0.299</v>
      </c>
      <c r="E11" s="18">
        <v>0.321</v>
      </c>
      <c r="F11" s="18">
        <v>0.236</v>
      </c>
      <c r="G11" s="18">
        <v>0.246</v>
      </c>
      <c r="H11" s="18">
        <v>0.258</v>
      </c>
      <c r="I11" s="18">
        <v>0.289</v>
      </c>
      <c r="J11" s="18">
        <f aca="true" t="shared" si="1" ref="J11:O11">G11*101/100</f>
        <v>0.24846000000000001</v>
      </c>
      <c r="K11" s="18">
        <f t="shared" si="1"/>
        <v>0.26058</v>
      </c>
      <c r="L11" s="18">
        <f t="shared" si="1"/>
        <v>0.29189</v>
      </c>
      <c r="M11" s="18">
        <f t="shared" si="1"/>
        <v>0.2509446</v>
      </c>
      <c r="N11" s="18">
        <f t="shared" si="1"/>
        <v>0.26318579999999997</v>
      </c>
      <c r="O11" s="18">
        <f t="shared" si="1"/>
        <v>0.2948089</v>
      </c>
    </row>
    <row r="12" spans="2:15" ht="42.75" customHeight="1">
      <c r="B12" s="17" t="s">
        <v>27</v>
      </c>
      <c r="C12" s="8" t="s">
        <v>28</v>
      </c>
      <c r="D12" s="12">
        <v>12.3</v>
      </c>
      <c r="E12" s="12">
        <v>13.2</v>
      </c>
      <c r="F12" s="12">
        <v>11.7</v>
      </c>
      <c r="G12" s="12">
        <v>11.7</v>
      </c>
      <c r="H12" s="12">
        <v>11.5</v>
      </c>
      <c r="I12" s="12">
        <v>11</v>
      </c>
      <c r="J12" s="12">
        <v>11</v>
      </c>
      <c r="K12" s="12">
        <v>10.9</v>
      </c>
      <c r="L12" s="12">
        <v>10.8</v>
      </c>
      <c r="M12" s="12">
        <v>10.6</v>
      </c>
      <c r="N12" s="12">
        <v>10.6</v>
      </c>
      <c r="O12" s="12">
        <v>10.8</v>
      </c>
    </row>
    <row r="13" spans="2:15" ht="22.5" customHeight="1">
      <c r="B13" s="17" t="s">
        <v>107</v>
      </c>
      <c r="C13" s="8" t="s">
        <v>10</v>
      </c>
      <c r="D13" s="18">
        <v>0.262</v>
      </c>
      <c r="E13" s="18">
        <v>0.287</v>
      </c>
      <c r="F13" s="18">
        <v>0.231</v>
      </c>
      <c r="G13" s="18">
        <f>F13*99/100</f>
        <v>0.22869</v>
      </c>
      <c r="H13" s="18">
        <f>F13*98/100</f>
        <v>0.22638000000000003</v>
      </c>
      <c r="I13" s="18">
        <v>0.215</v>
      </c>
      <c r="J13" s="18">
        <f>G13*99/100</f>
        <v>0.2264031</v>
      </c>
      <c r="K13" s="18">
        <f>H13*99/100</f>
        <v>0.22411620000000002</v>
      </c>
      <c r="L13" s="18">
        <f>I13*97/100</f>
        <v>0.20855</v>
      </c>
      <c r="M13" s="18">
        <f>J13*97/100</f>
        <v>0.219611007</v>
      </c>
      <c r="N13" s="18">
        <f>K13*97/100</f>
        <v>0.217392714</v>
      </c>
      <c r="O13" s="18">
        <f>L13*97/100</f>
        <v>0.20229350000000001</v>
      </c>
    </row>
    <row r="14" spans="2:15" ht="42.75" customHeight="1">
      <c r="B14" s="17" t="s">
        <v>29</v>
      </c>
      <c r="C14" s="8" t="s">
        <v>30</v>
      </c>
      <c r="D14" s="12">
        <v>12.7</v>
      </c>
      <c r="E14" s="12">
        <v>11.8</v>
      </c>
      <c r="F14" s="12">
        <v>11.3</v>
      </c>
      <c r="G14" s="12">
        <v>11.7</v>
      </c>
      <c r="H14" s="12">
        <v>11.6</v>
      </c>
      <c r="I14" s="12">
        <v>11.6</v>
      </c>
      <c r="J14" s="12">
        <v>11.7</v>
      </c>
      <c r="K14" s="12">
        <v>11.6</v>
      </c>
      <c r="L14" s="12">
        <v>11.6</v>
      </c>
      <c r="M14" s="12">
        <v>11.4</v>
      </c>
      <c r="N14" s="12">
        <v>11.3</v>
      </c>
      <c r="O14" s="12">
        <v>11.3</v>
      </c>
    </row>
    <row r="15" spans="2:15" ht="21" customHeight="1">
      <c r="B15" s="17" t="s">
        <v>108</v>
      </c>
      <c r="C15" s="8" t="s">
        <v>10</v>
      </c>
      <c r="D15" s="18">
        <f>D11-D13</f>
        <v>0.03699999999999998</v>
      </c>
      <c r="E15" s="18">
        <f>+E11-E13</f>
        <v>0.03400000000000003</v>
      </c>
      <c r="F15" s="18">
        <f>+F11-F13</f>
        <v>0.004999999999999977</v>
      </c>
      <c r="G15" s="18">
        <f>G11-G13</f>
        <v>0.017309999999999992</v>
      </c>
      <c r="H15" s="18">
        <f aca="true" t="shared" si="2" ref="H15:O15">H11-H13</f>
        <v>0.03161999999999998</v>
      </c>
      <c r="I15" s="18">
        <f t="shared" si="2"/>
        <v>0.07399999999999998</v>
      </c>
      <c r="J15" s="18">
        <f t="shared" si="2"/>
        <v>0.022056900000000018</v>
      </c>
      <c r="K15" s="18">
        <f t="shared" si="2"/>
        <v>0.03646379999999996</v>
      </c>
      <c r="L15" s="18">
        <f t="shared" si="2"/>
        <v>0.08333999999999997</v>
      </c>
      <c r="M15" s="18">
        <f t="shared" si="2"/>
        <v>0.03133359300000002</v>
      </c>
      <c r="N15" s="18">
        <f t="shared" si="2"/>
        <v>0.04579308599999998</v>
      </c>
      <c r="O15" s="18">
        <f t="shared" si="2"/>
        <v>0.09251539999999997</v>
      </c>
    </row>
    <row r="16" spans="2:15" ht="21" customHeight="1" thickBot="1">
      <c r="B16" s="17" t="s">
        <v>109</v>
      </c>
      <c r="C16" s="8" t="s">
        <v>10</v>
      </c>
      <c r="D16" s="18">
        <v>0.013</v>
      </c>
      <c r="E16" s="18">
        <v>0.065</v>
      </c>
      <c r="F16" s="18">
        <v>0.096</v>
      </c>
      <c r="G16" s="19">
        <v>0.098</v>
      </c>
      <c r="H16" s="19">
        <v>0.099</v>
      </c>
      <c r="I16" s="19">
        <v>0.103</v>
      </c>
      <c r="J16" s="19">
        <v>0.078</v>
      </c>
      <c r="K16" s="19">
        <v>0.087</v>
      </c>
      <c r="L16" s="19">
        <v>0.095</v>
      </c>
      <c r="M16" s="19">
        <v>0.066</v>
      </c>
      <c r="N16" s="19">
        <v>0.067</v>
      </c>
      <c r="O16" s="19">
        <v>0.079</v>
      </c>
    </row>
    <row r="17" spans="2:15" ht="27" customHeight="1">
      <c r="B17" s="5" t="s">
        <v>111</v>
      </c>
      <c r="C17" s="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22.5" customHeight="1">
      <c r="B18" s="37" t="s">
        <v>44</v>
      </c>
      <c r="C18" s="8" t="s">
        <v>31</v>
      </c>
      <c r="D18" s="12">
        <v>5143.3</v>
      </c>
      <c r="E18" s="12">
        <v>5409.52</v>
      </c>
      <c r="F18" s="12">
        <f>E18*F19/100</f>
        <v>5278.609616000001</v>
      </c>
      <c r="G18" s="12">
        <f>F18*G19/100</f>
        <v>5204.7090813760005</v>
      </c>
      <c r="H18" s="12">
        <f>F18*H19/100</f>
        <v>5194.151862144001</v>
      </c>
      <c r="I18" s="12">
        <f aca="true" t="shared" si="3" ref="I18:O18">F18*I19/100</f>
        <v>5294.445444848001</v>
      </c>
      <c r="J18" s="12">
        <f t="shared" si="3"/>
        <v>5298.393844840769</v>
      </c>
      <c r="K18" s="12">
        <f t="shared" si="3"/>
        <v>5329.199810559745</v>
      </c>
      <c r="L18" s="12">
        <f t="shared" si="3"/>
        <v>5442.6899173037455</v>
      </c>
      <c r="M18" s="12">
        <f t="shared" si="3"/>
        <v>5414.958509427266</v>
      </c>
      <c r="N18" s="12">
        <f t="shared" si="3"/>
        <v>5483.746605065979</v>
      </c>
      <c r="O18" s="12">
        <f t="shared" si="3"/>
        <v>5605.970614822857</v>
      </c>
    </row>
    <row r="19" spans="2:15" ht="40.5" customHeight="1">
      <c r="B19" s="38"/>
      <c r="C19" s="8" t="s">
        <v>5</v>
      </c>
      <c r="D19" s="12">
        <v>111.6</v>
      </c>
      <c r="E19" s="12">
        <v>103.3</v>
      </c>
      <c r="F19" s="20">
        <v>97.58</v>
      </c>
      <c r="G19" s="20">
        <v>98.6</v>
      </c>
      <c r="H19" s="20">
        <v>98.4</v>
      </c>
      <c r="I19" s="20">
        <v>100.3</v>
      </c>
      <c r="J19" s="20">
        <v>101.8</v>
      </c>
      <c r="K19" s="20">
        <v>102.6</v>
      </c>
      <c r="L19" s="20">
        <v>102.8</v>
      </c>
      <c r="M19" s="20">
        <v>102.2</v>
      </c>
      <c r="N19" s="20">
        <v>102.9</v>
      </c>
      <c r="O19" s="20">
        <v>103</v>
      </c>
    </row>
    <row r="20" spans="2:15" ht="25.5" customHeight="1">
      <c r="B20" s="14" t="s">
        <v>112</v>
      </c>
      <c r="C20" s="8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21.75" customHeight="1">
      <c r="B21" s="39" t="s">
        <v>113</v>
      </c>
      <c r="C21" s="8" t="s">
        <v>14</v>
      </c>
      <c r="D21" s="12">
        <v>3558.3</v>
      </c>
      <c r="E21" s="12">
        <v>3826.1</v>
      </c>
      <c r="F21" s="20">
        <v>3734.27</v>
      </c>
      <c r="G21" s="12">
        <f>F21*G22/100</f>
        <v>3678.2559499999998</v>
      </c>
      <c r="H21" s="12">
        <f>F21*H22/100</f>
        <v>3719.3329199999994</v>
      </c>
      <c r="I21" s="12">
        <f aca="true" t="shared" si="4" ref="I21:O21">F21*I22/100</f>
        <v>3764.14416</v>
      </c>
      <c r="J21" s="12">
        <f t="shared" si="4"/>
        <v>3755.4993249499994</v>
      </c>
      <c r="K21" s="12">
        <f t="shared" si="4"/>
        <v>3834.632240519999</v>
      </c>
      <c r="L21" s="12">
        <f t="shared" si="4"/>
        <v>3880.8326289599995</v>
      </c>
      <c r="M21" s="12">
        <f t="shared" si="4"/>
        <v>3845.6313087487997</v>
      </c>
      <c r="N21" s="12">
        <f t="shared" si="4"/>
        <v>3968.844368938199</v>
      </c>
      <c r="O21" s="12">
        <f t="shared" si="4"/>
        <v>4016.6617709735997</v>
      </c>
    </row>
    <row r="22" spans="2:15" ht="37.5">
      <c r="B22" s="40"/>
      <c r="C22" s="8" t="s">
        <v>5</v>
      </c>
      <c r="D22" s="12">
        <v>105</v>
      </c>
      <c r="E22" s="12">
        <v>107.6</v>
      </c>
      <c r="F22" s="20">
        <v>97.6</v>
      </c>
      <c r="G22" s="20">
        <v>98.5</v>
      </c>
      <c r="H22" s="20">
        <v>99.6</v>
      </c>
      <c r="I22" s="20">
        <v>100.8</v>
      </c>
      <c r="J22" s="20">
        <v>102.1</v>
      </c>
      <c r="K22" s="20">
        <v>103.1</v>
      </c>
      <c r="L22" s="20">
        <v>103.1</v>
      </c>
      <c r="M22" s="20">
        <v>102.4</v>
      </c>
      <c r="N22" s="20">
        <v>103.5</v>
      </c>
      <c r="O22" s="20">
        <v>103.5</v>
      </c>
    </row>
    <row r="23" spans="2:15" ht="27" customHeight="1">
      <c r="B23" s="39" t="s">
        <v>45</v>
      </c>
      <c r="C23" s="8" t="s">
        <v>31</v>
      </c>
      <c r="D23" s="12">
        <v>208.1</v>
      </c>
      <c r="E23" s="12">
        <v>214.96</v>
      </c>
      <c r="F23" s="12">
        <f>E23*F24/100</f>
        <v>217.32456</v>
      </c>
      <c r="G23" s="12">
        <f>F23*G24/100</f>
        <v>220.80175296</v>
      </c>
      <c r="H23" s="12">
        <f>F23*H24/100</f>
        <v>221.45372663999999</v>
      </c>
      <c r="I23" s="12">
        <f aca="true" t="shared" si="5" ref="I23:O23">F23*I24/100</f>
        <v>222.97499856</v>
      </c>
      <c r="J23" s="12">
        <f t="shared" si="5"/>
        <v>224.1137792544</v>
      </c>
      <c r="K23" s="12">
        <f t="shared" si="5"/>
        <v>226.10425489943998</v>
      </c>
      <c r="L23" s="12">
        <f t="shared" si="5"/>
        <v>229.88722351535998</v>
      </c>
      <c r="M23" s="12">
        <f t="shared" si="5"/>
        <v>228.59605483948798</v>
      </c>
      <c r="N23" s="12">
        <f t="shared" si="5"/>
        <v>231.756861271926</v>
      </c>
      <c r="O23" s="12">
        <f t="shared" si="5"/>
        <v>237.9332763383976</v>
      </c>
    </row>
    <row r="24" spans="2:15" ht="42" customHeight="1">
      <c r="B24" s="40"/>
      <c r="C24" s="8" t="s">
        <v>5</v>
      </c>
      <c r="D24" s="12">
        <v>106.1</v>
      </c>
      <c r="E24" s="12">
        <v>103.3</v>
      </c>
      <c r="F24" s="12">
        <v>101.1</v>
      </c>
      <c r="G24" s="20">
        <v>101.6</v>
      </c>
      <c r="H24" s="20">
        <v>101.9</v>
      </c>
      <c r="I24" s="20">
        <v>102.6</v>
      </c>
      <c r="J24" s="20">
        <v>101.5</v>
      </c>
      <c r="K24" s="20">
        <v>102.1</v>
      </c>
      <c r="L24" s="20">
        <v>103.1</v>
      </c>
      <c r="M24" s="20">
        <v>102</v>
      </c>
      <c r="N24" s="20">
        <v>102.5</v>
      </c>
      <c r="O24" s="20">
        <v>103.5</v>
      </c>
    </row>
    <row r="25" spans="2:15" ht="22.5" customHeight="1">
      <c r="B25" s="39" t="s">
        <v>46</v>
      </c>
      <c r="C25" s="8" t="s">
        <v>31</v>
      </c>
      <c r="D25" s="12">
        <v>52.9</v>
      </c>
      <c r="E25" s="12">
        <v>54.38</v>
      </c>
      <c r="F25" s="12">
        <f>E25*F26/100</f>
        <v>51.87852000000001</v>
      </c>
      <c r="G25" s="12">
        <f>F25*G26/100</f>
        <v>52.50106224000001</v>
      </c>
      <c r="H25" s="12">
        <f>F25*H26/100</f>
        <v>52.65669780000001</v>
      </c>
      <c r="I25" s="12">
        <f aca="true" t="shared" si="6" ref="I25:O25">F25*I26/100</f>
        <v>53.22736152</v>
      </c>
      <c r="J25" s="12">
        <f t="shared" si="6"/>
        <v>52.973571800160016</v>
      </c>
      <c r="K25" s="12">
        <f t="shared" si="6"/>
        <v>53.446548267000004</v>
      </c>
      <c r="L25" s="12">
        <f t="shared" si="6"/>
        <v>54.87740972712</v>
      </c>
      <c r="M25" s="12">
        <f t="shared" si="6"/>
        <v>53.55628108996178</v>
      </c>
      <c r="N25" s="12">
        <f t="shared" si="6"/>
        <v>54.301693039272</v>
      </c>
      <c r="O25" s="12">
        <f t="shared" si="6"/>
        <v>56.7981190675692</v>
      </c>
    </row>
    <row r="26" spans="2:15" ht="57" customHeight="1">
      <c r="B26" s="40"/>
      <c r="C26" s="8" t="s">
        <v>5</v>
      </c>
      <c r="D26" s="12">
        <v>113.3</v>
      </c>
      <c r="E26" s="12">
        <v>102.8</v>
      </c>
      <c r="F26" s="12">
        <v>95.4</v>
      </c>
      <c r="G26" s="20">
        <v>101.2</v>
      </c>
      <c r="H26" s="20">
        <v>101.5</v>
      </c>
      <c r="I26" s="20">
        <v>102.6</v>
      </c>
      <c r="J26" s="20">
        <v>100.9</v>
      </c>
      <c r="K26" s="20">
        <v>101.5</v>
      </c>
      <c r="L26" s="20">
        <v>103.1</v>
      </c>
      <c r="M26" s="20">
        <v>101.1</v>
      </c>
      <c r="N26" s="20">
        <v>101.6</v>
      </c>
      <c r="O26" s="20">
        <v>103.5</v>
      </c>
    </row>
    <row r="27" spans="2:15" ht="22.5" customHeight="1">
      <c r="B27" s="5" t="s">
        <v>118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21.75" customHeight="1">
      <c r="B28" s="21" t="s">
        <v>0</v>
      </c>
      <c r="C28" s="22" t="s">
        <v>1</v>
      </c>
      <c r="D28" s="12">
        <v>5213.3</v>
      </c>
      <c r="E28" s="12">
        <v>5107.33</v>
      </c>
      <c r="F28" s="12">
        <f>E28*F29*F30/100/100</f>
        <v>5142.077495859829</v>
      </c>
      <c r="G28" s="12">
        <f>F28*G29*G30/100/100</f>
        <v>5221.4300357759375</v>
      </c>
      <c r="H28" s="12">
        <f>F28*H29*H30/100/100</f>
        <v>5023.058970140657</v>
      </c>
      <c r="I28" s="12">
        <f aca="true" t="shared" si="7" ref="I28:N28">F28*I29*I30/100/100</f>
        <v>5367.8558345480415</v>
      </c>
      <c r="J28" s="12">
        <f t="shared" si="7"/>
        <v>5506.018858445869</v>
      </c>
      <c r="K28" s="12">
        <f t="shared" si="7"/>
        <v>5271.991726582887</v>
      </c>
      <c r="L28" s="12">
        <f t="shared" si="7"/>
        <v>5705.048434506845</v>
      </c>
      <c r="M28" s="12">
        <f t="shared" si="7"/>
        <v>5817.593453607606</v>
      </c>
      <c r="N28" s="12">
        <f t="shared" si="7"/>
        <v>5581.673792594092</v>
      </c>
      <c r="O28" s="12">
        <f>N28*O29*O30/100/100</f>
        <v>5938.11948098915</v>
      </c>
    </row>
    <row r="29" spans="2:15" ht="44.25" customHeight="1">
      <c r="B29" s="17" t="s">
        <v>2</v>
      </c>
      <c r="C29" s="8" t="s">
        <v>5</v>
      </c>
      <c r="D29" s="23">
        <v>102.2</v>
      </c>
      <c r="E29" s="20">
        <v>96.4</v>
      </c>
      <c r="F29" s="20">
        <v>96.4</v>
      </c>
      <c r="G29" s="20">
        <v>96.8</v>
      </c>
      <c r="H29" s="20">
        <v>94.2</v>
      </c>
      <c r="I29" s="20">
        <v>99.8</v>
      </c>
      <c r="J29" s="20">
        <v>101.2</v>
      </c>
      <c r="K29" s="20">
        <v>101.8</v>
      </c>
      <c r="L29" s="20">
        <v>101.9</v>
      </c>
      <c r="M29" s="20">
        <v>101.4</v>
      </c>
      <c r="N29" s="20">
        <v>101.9</v>
      </c>
      <c r="O29" s="20">
        <v>102</v>
      </c>
    </row>
    <row r="30" spans="2:15" ht="25.5" customHeight="1">
      <c r="B30" s="17" t="s">
        <v>47</v>
      </c>
      <c r="C30" s="8" t="s">
        <v>43</v>
      </c>
      <c r="D30" s="23">
        <v>102.96128093515559</v>
      </c>
      <c r="E30" s="20">
        <v>102.52548192869985</v>
      </c>
      <c r="F30" s="20">
        <v>104.44019254995561</v>
      </c>
      <c r="G30" s="20">
        <v>104.9</v>
      </c>
      <c r="H30" s="20">
        <v>103.7</v>
      </c>
      <c r="I30" s="20">
        <v>104.6</v>
      </c>
      <c r="J30" s="20">
        <v>104.2</v>
      </c>
      <c r="K30" s="20">
        <v>103.1</v>
      </c>
      <c r="L30" s="20">
        <v>104.3</v>
      </c>
      <c r="M30" s="20">
        <v>104.2</v>
      </c>
      <c r="N30" s="20">
        <v>103.9</v>
      </c>
      <c r="O30" s="20">
        <v>104.3</v>
      </c>
    </row>
    <row r="31" spans="2:15" ht="22.5" customHeight="1">
      <c r="B31" s="5" t="s">
        <v>119</v>
      </c>
      <c r="C31" s="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57" customHeight="1">
      <c r="B32" s="17" t="s">
        <v>48</v>
      </c>
      <c r="C32" s="22" t="s">
        <v>4</v>
      </c>
      <c r="D32" s="12">
        <v>348</v>
      </c>
      <c r="E32" s="12">
        <v>134.32</v>
      </c>
      <c r="F32" s="12">
        <v>410.53</v>
      </c>
      <c r="G32" s="12">
        <f>F32*G33*G34/100/100</f>
        <v>390.10613249999994</v>
      </c>
      <c r="H32" s="12">
        <f>F32*H33*H34/100/100</f>
        <v>403.0378275</v>
      </c>
      <c r="I32" s="12">
        <f aca="true" t="shared" si="8" ref="I32:N32">F32*I33*I34/100/100</f>
        <v>426.3148785000001</v>
      </c>
      <c r="J32" s="12">
        <f t="shared" si="8"/>
        <v>392.4779777855999</v>
      </c>
      <c r="K32" s="12">
        <f t="shared" si="8"/>
        <v>430.83131608440004</v>
      </c>
      <c r="L32" s="12">
        <f t="shared" si="8"/>
        <v>460.18133244804005</v>
      </c>
      <c r="M32" s="12">
        <f t="shared" si="8"/>
        <v>398.97741309772937</v>
      </c>
      <c r="N32" s="12">
        <f t="shared" si="8"/>
        <v>462.79899973786246</v>
      </c>
      <c r="O32" s="12">
        <f>N32*O33*O34/100/100</f>
        <v>504.41388579429105</v>
      </c>
    </row>
    <row r="33" spans="2:15" ht="46.5" customHeight="1">
      <c r="B33" s="17" t="s">
        <v>49</v>
      </c>
      <c r="C33" s="8" t="s">
        <v>5</v>
      </c>
      <c r="D33" s="12">
        <v>84.4</v>
      </c>
      <c r="E33" s="12">
        <v>38.7</v>
      </c>
      <c r="F33" s="12">
        <v>305.63</v>
      </c>
      <c r="G33" s="12">
        <v>90.5</v>
      </c>
      <c r="H33" s="12">
        <v>93.5</v>
      </c>
      <c r="I33" s="12">
        <v>98.9</v>
      </c>
      <c r="J33" s="12">
        <v>96</v>
      </c>
      <c r="K33" s="12">
        <v>102</v>
      </c>
      <c r="L33" s="12">
        <v>103</v>
      </c>
      <c r="M33" s="24">
        <v>97</v>
      </c>
      <c r="N33" s="24">
        <v>102.5</v>
      </c>
      <c r="O33" s="12">
        <v>104</v>
      </c>
    </row>
    <row r="34" spans="2:15" ht="41.25" customHeight="1">
      <c r="B34" s="17" t="s">
        <v>50</v>
      </c>
      <c r="C34" s="8" t="s">
        <v>26</v>
      </c>
      <c r="D34" s="12">
        <v>120.4</v>
      </c>
      <c r="E34" s="12">
        <v>102.2</v>
      </c>
      <c r="F34" s="12">
        <v>105.3</v>
      </c>
      <c r="G34" s="12">
        <v>105</v>
      </c>
      <c r="H34" s="12">
        <v>105</v>
      </c>
      <c r="I34" s="12">
        <v>105</v>
      </c>
      <c r="J34" s="12">
        <v>104.8</v>
      </c>
      <c r="K34" s="12">
        <v>104.8</v>
      </c>
      <c r="L34" s="12">
        <v>104.8</v>
      </c>
      <c r="M34" s="24">
        <v>104.8</v>
      </c>
      <c r="N34" s="24">
        <v>104.8</v>
      </c>
      <c r="O34" s="12">
        <v>104.8</v>
      </c>
    </row>
    <row r="35" spans="2:15" ht="18.75">
      <c r="B35" s="17" t="s">
        <v>6</v>
      </c>
      <c r="C35" s="22" t="s">
        <v>126</v>
      </c>
      <c r="D35" s="12">
        <v>12440</v>
      </c>
      <c r="E35" s="12">
        <v>22205</v>
      </c>
      <c r="F35" s="12">
        <v>23118</v>
      </c>
      <c r="G35" s="12">
        <v>5000</v>
      </c>
      <c r="H35" s="12">
        <v>5500</v>
      </c>
      <c r="I35" s="12">
        <v>5300</v>
      </c>
      <c r="J35" s="12">
        <v>4500</v>
      </c>
      <c r="K35" s="12">
        <v>5200</v>
      </c>
      <c r="L35" s="12">
        <v>4800</v>
      </c>
      <c r="M35" s="12">
        <v>5000</v>
      </c>
      <c r="N35" s="12">
        <v>5300</v>
      </c>
      <c r="O35" s="12">
        <v>5100</v>
      </c>
    </row>
    <row r="36" spans="2:15" ht="48" customHeight="1">
      <c r="B36" s="17" t="s">
        <v>116</v>
      </c>
      <c r="C36" s="22" t="s">
        <v>9</v>
      </c>
      <c r="D36" s="12">
        <v>403</v>
      </c>
      <c r="E36" s="12">
        <v>382</v>
      </c>
      <c r="F36" s="12">
        <v>346</v>
      </c>
      <c r="G36" s="12">
        <v>350</v>
      </c>
      <c r="H36" s="12">
        <v>389</v>
      </c>
      <c r="I36" s="12">
        <v>460</v>
      </c>
      <c r="J36" s="12">
        <v>400</v>
      </c>
      <c r="K36" s="12">
        <v>432</v>
      </c>
      <c r="L36" s="12">
        <v>490</v>
      </c>
      <c r="M36" s="12">
        <v>408</v>
      </c>
      <c r="N36" s="12">
        <v>490</v>
      </c>
      <c r="O36" s="12">
        <v>502</v>
      </c>
    </row>
    <row r="37" spans="2:15" ht="27" customHeight="1">
      <c r="B37" s="5" t="s">
        <v>120</v>
      </c>
      <c r="C37" s="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44.25" customHeight="1">
      <c r="B38" s="17" t="s">
        <v>51</v>
      </c>
      <c r="C38" s="8" t="s">
        <v>52</v>
      </c>
      <c r="D38" s="12">
        <v>104.8</v>
      </c>
      <c r="E38" s="12">
        <v>104.3</v>
      </c>
      <c r="F38" s="12">
        <v>103.6</v>
      </c>
      <c r="G38" s="20">
        <v>103.2</v>
      </c>
      <c r="H38" s="20">
        <v>103</v>
      </c>
      <c r="I38" s="20">
        <v>104</v>
      </c>
      <c r="J38" s="20">
        <v>104</v>
      </c>
      <c r="K38" s="20">
        <v>104</v>
      </c>
      <c r="L38" s="20">
        <v>104</v>
      </c>
      <c r="M38" s="20">
        <v>104</v>
      </c>
      <c r="N38" s="20">
        <v>104</v>
      </c>
      <c r="O38" s="20">
        <v>104</v>
      </c>
    </row>
    <row r="39" spans="2:15" ht="37.5" customHeight="1">
      <c r="B39" s="25" t="s">
        <v>53</v>
      </c>
      <c r="C39" s="8" t="s">
        <v>43</v>
      </c>
      <c r="D39" s="12">
        <v>106.4</v>
      </c>
      <c r="E39" s="12">
        <v>102.9</v>
      </c>
      <c r="F39" s="12">
        <v>104.7</v>
      </c>
      <c r="G39" s="20">
        <v>103.1</v>
      </c>
      <c r="H39" s="20">
        <v>103</v>
      </c>
      <c r="I39" s="20">
        <v>103.6</v>
      </c>
      <c r="J39" s="20">
        <v>103.8</v>
      </c>
      <c r="K39" s="20">
        <v>103.7</v>
      </c>
      <c r="L39" s="20">
        <v>104</v>
      </c>
      <c r="M39" s="20">
        <v>104</v>
      </c>
      <c r="N39" s="20">
        <v>104</v>
      </c>
      <c r="O39" s="20">
        <v>104</v>
      </c>
    </row>
    <row r="40" spans="2:15" ht="27.75" customHeight="1">
      <c r="B40" s="17" t="s">
        <v>8</v>
      </c>
      <c r="C40" s="26" t="s">
        <v>54</v>
      </c>
      <c r="D40" s="12">
        <v>796.7</v>
      </c>
      <c r="E40" s="12">
        <v>904.61</v>
      </c>
      <c r="F40" s="12">
        <f>E40*F41*F42/100/100</f>
        <v>963.10479643</v>
      </c>
      <c r="G40" s="12">
        <f>F40*G41*G42/100/100</f>
        <v>997.9258503449267</v>
      </c>
      <c r="H40" s="12">
        <f>F40*H41*H42/100/100</f>
        <v>997.9499279648372</v>
      </c>
      <c r="I40" s="12">
        <f aca="true" t="shared" si="9" ref="I40:N40">F40*I41*I42/100/100</f>
        <v>1009.7258103107869</v>
      </c>
      <c r="J40" s="12">
        <f t="shared" si="9"/>
        <v>1048.3250974907469</v>
      </c>
      <c r="K40" s="12">
        <f t="shared" si="9"/>
        <v>1055.6014953033657</v>
      </c>
      <c r="L40" s="12">
        <f t="shared" si="9"/>
        <v>1071.153489706854</v>
      </c>
      <c r="M40" s="12">
        <f t="shared" si="9"/>
        <v>1114.1777351398232</v>
      </c>
      <c r="N40" s="12">
        <f t="shared" si="9"/>
        <v>1128.5171685914456</v>
      </c>
      <c r="O40" s="12">
        <f>N40*O41*O42/100/100</f>
        <v>1207.626222109706</v>
      </c>
    </row>
    <row r="41" spans="2:15" ht="37.5">
      <c r="B41" s="17" t="s">
        <v>55</v>
      </c>
      <c r="C41" s="26" t="s">
        <v>43</v>
      </c>
      <c r="D41" s="12">
        <v>98.9</v>
      </c>
      <c r="E41" s="12">
        <v>102.8</v>
      </c>
      <c r="F41" s="12">
        <v>101.3</v>
      </c>
      <c r="G41" s="20">
        <v>100.5</v>
      </c>
      <c r="H41" s="20">
        <v>100.6</v>
      </c>
      <c r="I41" s="20">
        <v>101.1</v>
      </c>
      <c r="J41" s="20">
        <v>101.4</v>
      </c>
      <c r="K41" s="20">
        <v>102.2</v>
      </c>
      <c r="L41" s="20">
        <v>102.2</v>
      </c>
      <c r="M41" s="20">
        <v>101.9</v>
      </c>
      <c r="N41" s="20">
        <v>102.5</v>
      </c>
      <c r="O41" s="20">
        <v>102.5</v>
      </c>
    </row>
    <row r="42" spans="2:15" ht="25.5" customHeight="1">
      <c r="B42" s="17" t="s">
        <v>13</v>
      </c>
      <c r="C42" s="8" t="s">
        <v>43</v>
      </c>
      <c r="D42" s="23">
        <v>107.04014885121966</v>
      </c>
      <c r="E42" s="20">
        <v>103.3</v>
      </c>
      <c r="F42" s="20">
        <v>105.1</v>
      </c>
      <c r="G42" s="20">
        <v>103.1</v>
      </c>
      <c r="H42" s="20">
        <v>103</v>
      </c>
      <c r="I42" s="20">
        <v>103.7</v>
      </c>
      <c r="J42" s="20">
        <v>103.6</v>
      </c>
      <c r="K42" s="20">
        <v>103.5</v>
      </c>
      <c r="L42" s="20">
        <v>103.8</v>
      </c>
      <c r="M42" s="20">
        <v>104.3</v>
      </c>
      <c r="N42" s="20">
        <v>104.3</v>
      </c>
      <c r="O42" s="20">
        <v>104.4</v>
      </c>
    </row>
    <row r="43" spans="2:15" ht="42.75" customHeight="1">
      <c r="B43" s="27" t="s">
        <v>114</v>
      </c>
      <c r="C43" s="26" t="s">
        <v>54</v>
      </c>
      <c r="D43" s="12">
        <v>49.12</v>
      </c>
      <c r="E43" s="12">
        <v>52.63</v>
      </c>
      <c r="F43" s="12">
        <f>E43*F44*F45/100/100</f>
        <v>54.932825650000005</v>
      </c>
      <c r="G43" s="12">
        <f>F43*G44*G45/100/100</f>
        <v>57.1380490028936</v>
      </c>
      <c r="H43" s="12">
        <f>F43*H44*H45/100/100</f>
        <v>57.13975192048875</v>
      </c>
      <c r="I43" s="12">
        <f aca="true" t="shared" si="10" ref="I43:N43">F43*I44*I45/100/100</f>
        <v>57.478028260841455</v>
      </c>
      <c r="J43" s="12">
        <f t="shared" si="10"/>
        <v>59.431798842065774</v>
      </c>
      <c r="K43" s="12">
        <f t="shared" si="10"/>
        <v>60.670874309671106</v>
      </c>
      <c r="L43" s="12">
        <f t="shared" si="10"/>
        <v>61.088625562102735</v>
      </c>
      <c r="M43" s="12">
        <f t="shared" si="10"/>
        <v>62.79320195277417</v>
      </c>
      <c r="N43" s="12">
        <f t="shared" si="10"/>
        <v>64.48689029112649</v>
      </c>
      <c r="O43" s="12">
        <f>N43*O44*O45/100/100</f>
        <v>68.54292222976747</v>
      </c>
    </row>
    <row r="44" spans="2:15" ht="37.5">
      <c r="B44" s="17" t="s">
        <v>115</v>
      </c>
      <c r="C44" s="8" t="s">
        <v>43</v>
      </c>
      <c r="D44" s="23">
        <v>97.6</v>
      </c>
      <c r="E44" s="20">
        <v>101.4</v>
      </c>
      <c r="F44" s="20">
        <v>99.5</v>
      </c>
      <c r="G44" s="20">
        <v>100.4</v>
      </c>
      <c r="H44" s="20">
        <v>100.5</v>
      </c>
      <c r="I44" s="20">
        <v>100.9</v>
      </c>
      <c r="J44" s="20">
        <v>100.4</v>
      </c>
      <c r="K44" s="20">
        <v>101.9</v>
      </c>
      <c r="L44" s="20">
        <v>101.9</v>
      </c>
      <c r="M44" s="20">
        <v>101.3</v>
      </c>
      <c r="N44" s="20">
        <v>102.3</v>
      </c>
      <c r="O44" s="20">
        <v>102.3</v>
      </c>
    </row>
    <row r="45" spans="2:15" ht="27" customHeight="1">
      <c r="B45" s="17" t="s">
        <v>13</v>
      </c>
      <c r="C45" s="8" t="s">
        <v>43</v>
      </c>
      <c r="D45" s="23">
        <v>105.2596482638529</v>
      </c>
      <c r="E45" s="20">
        <v>103.9</v>
      </c>
      <c r="F45" s="20">
        <v>104.9</v>
      </c>
      <c r="G45" s="20">
        <v>103.6</v>
      </c>
      <c r="H45" s="20">
        <v>103.5</v>
      </c>
      <c r="I45" s="20">
        <v>103.7</v>
      </c>
      <c r="J45" s="20">
        <v>103.6</v>
      </c>
      <c r="K45" s="20">
        <v>104.2</v>
      </c>
      <c r="L45" s="20">
        <v>104.3</v>
      </c>
      <c r="M45" s="20">
        <v>104.3</v>
      </c>
      <c r="N45" s="20">
        <v>103.9</v>
      </c>
      <c r="O45" s="20">
        <v>103.9</v>
      </c>
    </row>
    <row r="46" spans="2:15" ht="56.25">
      <c r="B46" s="4" t="s">
        <v>121</v>
      </c>
      <c r="C46" s="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56.25">
      <c r="B47" s="17" t="s">
        <v>56</v>
      </c>
      <c r="C47" s="8" t="s">
        <v>9</v>
      </c>
      <c r="D47" s="12">
        <v>820</v>
      </c>
      <c r="E47" s="12">
        <v>818</v>
      </c>
      <c r="F47" s="12">
        <v>817</v>
      </c>
      <c r="G47" s="12">
        <v>812</v>
      </c>
      <c r="H47" s="12">
        <v>816</v>
      </c>
      <c r="I47" s="12">
        <v>817</v>
      </c>
      <c r="J47" s="12">
        <v>813</v>
      </c>
      <c r="K47" s="12">
        <v>817</v>
      </c>
      <c r="L47" s="12">
        <v>818</v>
      </c>
      <c r="M47" s="12">
        <v>815</v>
      </c>
      <c r="N47" s="12">
        <v>822</v>
      </c>
      <c r="O47" s="12">
        <v>825</v>
      </c>
    </row>
    <row r="48" spans="2:15" ht="93.75">
      <c r="B48" s="17" t="s">
        <v>33</v>
      </c>
      <c r="C48" s="22" t="s">
        <v>10</v>
      </c>
      <c r="D48" s="12">
        <v>1.488</v>
      </c>
      <c r="E48" s="12">
        <v>1.589</v>
      </c>
      <c r="F48" s="12">
        <v>1.629</v>
      </c>
      <c r="G48" s="12">
        <v>1.63</v>
      </c>
      <c r="H48" s="12">
        <v>1.7</v>
      </c>
      <c r="I48" s="12">
        <v>1.75</v>
      </c>
      <c r="J48" s="12">
        <v>1.66</v>
      </c>
      <c r="K48" s="12">
        <v>1.72</v>
      </c>
      <c r="L48" s="12">
        <v>1.75</v>
      </c>
      <c r="M48" s="12">
        <v>1.67</v>
      </c>
      <c r="N48" s="12">
        <v>1.72</v>
      </c>
      <c r="O48" s="12">
        <v>1.75</v>
      </c>
    </row>
    <row r="49" spans="2:15" ht="37.5">
      <c r="B49" s="17" t="s">
        <v>32</v>
      </c>
      <c r="C49" s="8" t="s">
        <v>11</v>
      </c>
      <c r="D49" s="12">
        <v>659.43</v>
      </c>
      <c r="E49" s="12">
        <v>612.34</v>
      </c>
      <c r="F49" s="12">
        <v>699.6</v>
      </c>
      <c r="G49" s="12">
        <f>F49*101/100</f>
        <v>706.596</v>
      </c>
      <c r="H49" s="12">
        <f>F49*102/100</f>
        <v>713.592</v>
      </c>
      <c r="I49" s="12">
        <f>F49*102.5/100</f>
        <v>717.09</v>
      </c>
      <c r="J49" s="12">
        <f>I49*101/100</f>
        <v>724.2609</v>
      </c>
      <c r="K49" s="12">
        <f>I49*102/100</f>
        <v>731.4318000000001</v>
      </c>
      <c r="L49" s="12">
        <f>I49*102.5/100</f>
        <v>735.0172500000001</v>
      </c>
      <c r="M49" s="12">
        <f>L49*101/100</f>
        <v>742.3674225000001</v>
      </c>
      <c r="N49" s="12">
        <f>L49*102/100</f>
        <v>749.7175950000002</v>
      </c>
      <c r="O49" s="12">
        <f>L49*102.5/100</f>
        <v>753.3926812500001</v>
      </c>
    </row>
    <row r="50" spans="2:15" ht="27.75" customHeight="1">
      <c r="B50" s="5" t="s">
        <v>122</v>
      </c>
      <c r="C50" s="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25.5" customHeight="1">
      <c r="B51" s="21" t="s">
        <v>12</v>
      </c>
      <c r="C51" s="8" t="s">
        <v>54</v>
      </c>
      <c r="D51" s="12">
        <v>660.62</v>
      </c>
      <c r="E51" s="12">
        <v>1273.3</v>
      </c>
      <c r="F51" s="12">
        <f>E51*F52*F53/100/100</f>
        <v>1024.6334231</v>
      </c>
      <c r="G51" s="12">
        <f>F51*G52*G53/100/100</f>
        <v>743.8838651706001</v>
      </c>
      <c r="H51" s="12">
        <f>F51*H52*H53/100/100</f>
        <v>806.755372012016</v>
      </c>
      <c r="I51" s="12">
        <f aca="true" t="shared" si="11" ref="I51:N51">F51*I52*I53/100/100</f>
        <v>893.3983742693521</v>
      </c>
      <c r="J51" s="12">
        <f t="shared" si="11"/>
        <v>792.1083683818796</v>
      </c>
      <c r="K51" s="12">
        <f t="shared" si="11"/>
        <v>892.7030555693162</v>
      </c>
      <c r="L51" s="12">
        <f t="shared" si="11"/>
        <v>995.2368549523156</v>
      </c>
      <c r="M51" s="12">
        <f t="shared" si="11"/>
        <v>845.1162603939949</v>
      </c>
      <c r="N51" s="12">
        <f t="shared" si="11"/>
        <v>979.4255866056529</v>
      </c>
      <c r="O51" s="12">
        <f>N51*O52*O53/100/100</f>
        <v>1076.6453291833034</v>
      </c>
    </row>
    <row r="52" spans="2:15" ht="37.5">
      <c r="B52" s="21" t="s">
        <v>57</v>
      </c>
      <c r="C52" s="8" t="s">
        <v>43</v>
      </c>
      <c r="D52" s="20">
        <v>63.1</v>
      </c>
      <c r="E52" s="20">
        <f>E51*100/D51</f>
        <v>192.74318064848174</v>
      </c>
      <c r="F52" s="20">
        <v>77.9</v>
      </c>
      <c r="G52" s="20">
        <v>72.6</v>
      </c>
      <c r="H52" s="20">
        <v>76</v>
      </c>
      <c r="I52" s="20">
        <v>84</v>
      </c>
      <c r="J52" s="20">
        <v>101.8</v>
      </c>
      <c r="K52" s="20">
        <v>106.5</v>
      </c>
      <c r="L52" s="20">
        <v>106.5</v>
      </c>
      <c r="M52" s="20">
        <v>102</v>
      </c>
      <c r="N52" s="20">
        <v>105.8</v>
      </c>
      <c r="O52" s="20">
        <v>105.8</v>
      </c>
    </row>
    <row r="53" spans="2:15" ht="18.75">
      <c r="B53" s="17" t="s">
        <v>13</v>
      </c>
      <c r="C53" s="8" t="s">
        <v>43</v>
      </c>
      <c r="D53" s="20">
        <v>102.2454194853965</v>
      </c>
      <c r="E53" s="20">
        <v>105.3</v>
      </c>
      <c r="F53" s="20">
        <v>103.3</v>
      </c>
      <c r="G53" s="20">
        <v>100</v>
      </c>
      <c r="H53" s="20">
        <v>103.6</v>
      </c>
      <c r="I53" s="20">
        <v>103.8</v>
      </c>
      <c r="J53" s="20">
        <v>104.6</v>
      </c>
      <c r="K53" s="20">
        <v>103.9</v>
      </c>
      <c r="L53" s="20">
        <v>104.60000000000001</v>
      </c>
      <c r="M53" s="20">
        <v>104.6</v>
      </c>
      <c r="N53" s="20">
        <v>103.7</v>
      </c>
      <c r="O53" s="20">
        <v>103.9</v>
      </c>
    </row>
    <row r="54" spans="2:15" ht="18.75">
      <c r="B54" s="25" t="s">
        <v>101</v>
      </c>
      <c r="C54" s="8" t="s">
        <v>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2:15" ht="54.75" customHeight="1">
      <c r="B55" s="5" t="s">
        <v>123</v>
      </c>
      <c r="C55" s="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ht="39">
      <c r="B56" s="28" t="s">
        <v>102</v>
      </c>
      <c r="C56" s="8" t="s">
        <v>1</v>
      </c>
      <c r="D56" s="16">
        <f>SUM(D57,D70)</f>
        <v>1134.1999999999998</v>
      </c>
      <c r="E56" s="16">
        <v>1591.7</v>
      </c>
      <c r="F56" s="16">
        <f>SUM(F57,F70)</f>
        <v>1581.8</v>
      </c>
      <c r="G56" s="16">
        <f aca="true" t="shared" si="12" ref="G56:O56">SUM(G57,G70)</f>
        <v>1693.5</v>
      </c>
      <c r="H56" s="16">
        <f t="shared" si="12"/>
        <v>1693.5</v>
      </c>
      <c r="I56" s="16">
        <f t="shared" si="12"/>
        <v>1693.5</v>
      </c>
      <c r="J56" s="16">
        <f t="shared" si="12"/>
        <v>1375.2</v>
      </c>
      <c r="K56" s="16">
        <f t="shared" si="12"/>
        <v>1375.2</v>
      </c>
      <c r="L56" s="16">
        <f t="shared" si="12"/>
        <v>1375.2</v>
      </c>
      <c r="M56" s="16">
        <f t="shared" si="12"/>
        <v>1405.9</v>
      </c>
      <c r="N56" s="16">
        <f t="shared" si="12"/>
        <v>1405.9</v>
      </c>
      <c r="O56" s="16">
        <f t="shared" si="12"/>
        <v>1405.9</v>
      </c>
    </row>
    <row r="57" spans="2:15" ht="39">
      <c r="B57" s="28" t="s">
        <v>70</v>
      </c>
      <c r="C57" s="8" t="s">
        <v>15</v>
      </c>
      <c r="D57" s="16">
        <v>367.4</v>
      </c>
      <c r="E57" s="16">
        <v>421.5</v>
      </c>
      <c r="F57" s="16">
        <v>490.2</v>
      </c>
      <c r="G57" s="16">
        <v>433.1</v>
      </c>
      <c r="H57" s="16">
        <v>433.1</v>
      </c>
      <c r="I57" s="16">
        <v>433.1</v>
      </c>
      <c r="J57" s="16">
        <v>423</v>
      </c>
      <c r="K57" s="16">
        <v>423</v>
      </c>
      <c r="L57" s="16">
        <v>423</v>
      </c>
      <c r="M57" s="16">
        <v>423</v>
      </c>
      <c r="N57" s="16">
        <v>423</v>
      </c>
      <c r="O57" s="16">
        <v>423</v>
      </c>
    </row>
    <row r="58" spans="2:15" ht="78">
      <c r="B58" s="28" t="s">
        <v>71</v>
      </c>
      <c r="C58" s="8" t="s">
        <v>15</v>
      </c>
      <c r="D58" s="16">
        <v>337.6</v>
      </c>
      <c r="E58" s="16">
        <v>384</v>
      </c>
      <c r="F58" s="16">
        <v>462</v>
      </c>
      <c r="G58" s="16">
        <v>411.6</v>
      </c>
      <c r="H58" s="16">
        <v>411.6</v>
      </c>
      <c r="I58" s="16">
        <v>411.6</v>
      </c>
      <c r="J58" s="16">
        <v>408.6</v>
      </c>
      <c r="K58" s="16">
        <v>408.6</v>
      </c>
      <c r="L58" s="16">
        <v>408.6</v>
      </c>
      <c r="M58" s="16">
        <v>408.6</v>
      </c>
      <c r="N58" s="16">
        <v>408.6</v>
      </c>
      <c r="O58" s="16">
        <v>408.6</v>
      </c>
    </row>
    <row r="59" spans="2:15" ht="18.75">
      <c r="B59" s="29" t="s">
        <v>74</v>
      </c>
      <c r="C59" s="8" t="s">
        <v>15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8.75">
      <c r="B60" s="29" t="s">
        <v>75</v>
      </c>
      <c r="C60" s="8" t="s">
        <v>15</v>
      </c>
      <c r="D60" s="16">
        <v>248.9</v>
      </c>
      <c r="E60" s="16">
        <v>266.5</v>
      </c>
      <c r="F60" s="16">
        <v>333.6</v>
      </c>
      <c r="G60" s="16">
        <v>300.4</v>
      </c>
      <c r="H60" s="16">
        <v>300.4</v>
      </c>
      <c r="I60" s="16">
        <v>300.4</v>
      </c>
      <c r="J60" s="16">
        <v>296.1</v>
      </c>
      <c r="K60" s="16">
        <v>296.1</v>
      </c>
      <c r="L60" s="16">
        <v>296.1</v>
      </c>
      <c r="M60" s="16">
        <v>296.1</v>
      </c>
      <c r="N60" s="16">
        <v>296.1</v>
      </c>
      <c r="O60" s="16">
        <v>296.1</v>
      </c>
    </row>
    <row r="61" spans="2:15" ht="37.5">
      <c r="B61" s="29" t="s">
        <v>76</v>
      </c>
      <c r="C61" s="8" t="s">
        <v>15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8.75">
      <c r="B62" s="29" t="s">
        <v>77</v>
      </c>
      <c r="C62" s="8" t="s">
        <v>15</v>
      </c>
      <c r="D62" s="16">
        <v>17.8</v>
      </c>
      <c r="E62" s="16">
        <v>19.7</v>
      </c>
      <c r="F62" s="16">
        <v>22.7</v>
      </c>
      <c r="G62" s="16">
        <v>21.3</v>
      </c>
      <c r="H62" s="16">
        <v>21.3</v>
      </c>
      <c r="I62" s="16">
        <v>21.3</v>
      </c>
      <c r="J62" s="16">
        <v>22.5</v>
      </c>
      <c r="K62" s="16">
        <v>22.5</v>
      </c>
      <c r="L62" s="16">
        <v>22.5</v>
      </c>
      <c r="M62" s="16">
        <v>22.5</v>
      </c>
      <c r="N62" s="16">
        <v>22.5</v>
      </c>
      <c r="O62" s="16">
        <v>22.5</v>
      </c>
    </row>
    <row r="63" spans="2:15" ht="56.25">
      <c r="B63" s="29" t="s">
        <v>78</v>
      </c>
      <c r="C63" s="8" t="s">
        <v>15</v>
      </c>
      <c r="D63" s="16">
        <v>19</v>
      </c>
      <c r="E63" s="16">
        <v>22.7</v>
      </c>
      <c r="F63" s="16">
        <v>25</v>
      </c>
      <c r="G63" s="16">
        <v>25</v>
      </c>
      <c r="H63" s="16">
        <v>25</v>
      </c>
      <c r="I63" s="16">
        <v>25</v>
      </c>
      <c r="J63" s="16">
        <v>25</v>
      </c>
      <c r="K63" s="16">
        <v>25</v>
      </c>
      <c r="L63" s="16">
        <v>25</v>
      </c>
      <c r="M63" s="16">
        <v>25</v>
      </c>
      <c r="N63" s="16">
        <v>25</v>
      </c>
      <c r="O63" s="16">
        <v>25</v>
      </c>
    </row>
    <row r="64" spans="2:15" ht="37.5">
      <c r="B64" s="29" t="s">
        <v>79</v>
      </c>
      <c r="C64" s="8" t="s">
        <v>15</v>
      </c>
      <c r="D64" s="16">
        <v>6.4</v>
      </c>
      <c r="E64" s="16">
        <v>8.6</v>
      </c>
      <c r="F64" s="16">
        <v>9.3</v>
      </c>
      <c r="G64" s="16">
        <v>10.1</v>
      </c>
      <c r="H64" s="16">
        <v>10.1</v>
      </c>
      <c r="I64" s="16">
        <v>10.1</v>
      </c>
      <c r="J64" s="16">
        <v>10.1</v>
      </c>
      <c r="K64" s="16">
        <v>10.1</v>
      </c>
      <c r="L64" s="16">
        <v>10.1</v>
      </c>
      <c r="M64" s="16">
        <v>10.1</v>
      </c>
      <c r="N64" s="16">
        <v>10.1</v>
      </c>
      <c r="O64" s="16">
        <v>10.1</v>
      </c>
    </row>
    <row r="65" spans="2:15" ht="18.75">
      <c r="B65" s="29" t="s">
        <v>80</v>
      </c>
      <c r="C65" s="8" t="s">
        <v>15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8.75">
      <c r="B66" s="29" t="s">
        <v>81</v>
      </c>
      <c r="C66" s="8" t="s">
        <v>15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8.75">
      <c r="B67" s="29" t="s">
        <v>82</v>
      </c>
      <c r="C67" s="8" t="s">
        <v>15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24" customHeight="1">
      <c r="B68" s="29" t="s">
        <v>83</v>
      </c>
      <c r="C68" s="8" t="s">
        <v>15</v>
      </c>
      <c r="D68" s="16">
        <v>26.2</v>
      </c>
      <c r="E68" s="16">
        <v>27.9</v>
      </c>
      <c r="F68" s="16">
        <v>28.2</v>
      </c>
      <c r="G68" s="16">
        <v>26.3</v>
      </c>
      <c r="H68" s="16">
        <v>26.3</v>
      </c>
      <c r="I68" s="16">
        <v>26.3</v>
      </c>
      <c r="J68" s="16">
        <v>26.3</v>
      </c>
      <c r="K68" s="16">
        <v>26.3</v>
      </c>
      <c r="L68" s="16">
        <v>26.3</v>
      </c>
      <c r="M68" s="16">
        <v>26.3</v>
      </c>
      <c r="N68" s="16">
        <v>26.3</v>
      </c>
      <c r="O68" s="16">
        <v>26.3</v>
      </c>
    </row>
    <row r="69" spans="2:15" ht="27.75" customHeight="1">
      <c r="B69" s="28" t="s">
        <v>58</v>
      </c>
      <c r="C69" s="30" t="s">
        <v>15</v>
      </c>
      <c r="D69" s="16">
        <v>29.8</v>
      </c>
      <c r="E69" s="16">
        <v>37.5</v>
      </c>
      <c r="F69" s="16">
        <v>28.2</v>
      </c>
      <c r="G69" s="16">
        <v>21.6</v>
      </c>
      <c r="H69" s="16">
        <v>21.6</v>
      </c>
      <c r="I69" s="16">
        <v>21.6</v>
      </c>
      <c r="J69" s="16">
        <v>21.6</v>
      </c>
      <c r="K69" s="16">
        <v>21.6</v>
      </c>
      <c r="L69" s="16">
        <v>21.6</v>
      </c>
      <c r="M69" s="16">
        <v>21.6</v>
      </c>
      <c r="N69" s="16">
        <v>21.6</v>
      </c>
      <c r="O69" s="16">
        <v>21.6</v>
      </c>
    </row>
    <row r="70" spans="2:15" ht="39">
      <c r="B70" s="28" t="s">
        <v>72</v>
      </c>
      <c r="C70" s="30" t="s">
        <v>15</v>
      </c>
      <c r="D70" s="16">
        <v>766.8</v>
      </c>
      <c r="E70" s="16">
        <v>1170.2</v>
      </c>
      <c r="F70" s="16">
        <v>1091.6</v>
      </c>
      <c r="G70" s="16">
        <v>1260.4</v>
      </c>
      <c r="H70" s="16">
        <v>1260.4</v>
      </c>
      <c r="I70" s="16">
        <v>1260.4</v>
      </c>
      <c r="J70" s="16">
        <v>952.2</v>
      </c>
      <c r="K70" s="16">
        <v>952.2</v>
      </c>
      <c r="L70" s="16">
        <v>952.2</v>
      </c>
      <c r="M70" s="16">
        <v>982.9</v>
      </c>
      <c r="N70" s="16">
        <v>982.9</v>
      </c>
      <c r="O70" s="16">
        <v>982.9</v>
      </c>
    </row>
    <row r="71" spans="2:15" ht="37.5">
      <c r="B71" s="17" t="s">
        <v>103</v>
      </c>
      <c r="C71" s="8" t="s">
        <v>15</v>
      </c>
      <c r="D71" s="16">
        <v>179</v>
      </c>
      <c r="E71" s="16">
        <v>487.9</v>
      </c>
      <c r="F71" s="16">
        <v>487.9</v>
      </c>
      <c r="G71" s="16">
        <v>474.7</v>
      </c>
      <c r="H71" s="16">
        <v>474.7</v>
      </c>
      <c r="I71" s="16">
        <v>474.7</v>
      </c>
      <c r="J71" s="16">
        <v>225.2</v>
      </c>
      <c r="K71" s="16">
        <v>225.2</v>
      </c>
      <c r="L71" s="16">
        <v>225.2</v>
      </c>
      <c r="M71" s="16">
        <v>225.6</v>
      </c>
      <c r="N71" s="16">
        <v>225.6</v>
      </c>
      <c r="O71" s="16">
        <v>225.6</v>
      </c>
    </row>
    <row r="72" spans="2:15" ht="37.5">
      <c r="B72" s="17" t="s">
        <v>104</v>
      </c>
      <c r="C72" s="8" t="s">
        <v>15</v>
      </c>
      <c r="D72" s="16">
        <v>490.8</v>
      </c>
      <c r="E72" s="16">
        <v>582.6</v>
      </c>
      <c r="F72" s="16">
        <v>657.1</v>
      </c>
      <c r="G72" s="16">
        <v>708.6</v>
      </c>
      <c r="H72" s="16">
        <v>708.6</v>
      </c>
      <c r="I72" s="16">
        <v>708.6</v>
      </c>
      <c r="J72" s="16">
        <v>726.8</v>
      </c>
      <c r="K72" s="16">
        <v>726.8</v>
      </c>
      <c r="L72" s="16">
        <v>726.8</v>
      </c>
      <c r="M72" s="16">
        <v>756.6</v>
      </c>
      <c r="N72" s="16">
        <v>756.6</v>
      </c>
      <c r="O72" s="16">
        <v>756.6</v>
      </c>
    </row>
    <row r="73" spans="2:15" ht="37.5">
      <c r="B73" s="17" t="s">
        <v>105</v>
      </c>
      <c r="C73" s="8" t="s">
        <v>15</v>
      </c>
      <c r="D73" s="16">
        <v>79.3</v>
      </c>
      <c r="E73" s="16">
        <v>83.5</v>
      </c>
      <c r="F73" s="16">
        <v>5.3</v>
      </c>
      <c r="G73" s="16">
        <v>77.1</v>
      </c>
      <c r="H73" s="16">
        <v>77.1</v>
      </c>
      <c r="I73" s="16">
        <v>77.1</v>
      </c>
      <c r="J73" s="16">
        <v>0.3</v>
      </c>
      <c r="K73" s="16">
        <v>0.3</v>
      </c>
      <c r="L73" s="16">
        <v>0.3</v>
      </c>
      <c r="M73" s="16">
        <v>0.7</v>
      </c>
      <c r="N73" s="16">
        <v>0.7</v>
      </c>
      <c r="O73" s="16">
        <v>0.7</v>
      </c>
    </row>
    <row r="74" spans="2:15" ht="37.5">
      <c r="B74" s="17" t="s">
        <v>73</v>
      </c>
      <c r="C74" s="8" t="s">
        <v>15</v>
      </c>
      <c r="D74" s="16">
        <v>8</v>
      </c>
      <c r="E74" s="16">
        <v>19.8</v>
      </c>
      <c r="F74" s="16">
        <v>1</v>
      </c>
      <c r="G74" s="16">
        <v>63.6</v>
      </c>
      <c r="H74" s="16">
        <v>63.6</v>
      </c>
      <c r="I74" s="16">
        <v>63.6</v>
      </c>
      <c r="J74" s="16">
        <v>0.3</v>
      </c>
      <c r="K74" s="16">
        <v>0.3</v>
      </c>
      <c r="L74" s="16">
        <v>0.3</v>
      </c>
      <c r="M74" s="16">
        <v>0.7</v>
      </c>
      <c r="N74" s="16">
        <v>0.7</v>
      </c>
      <c r="O74" s="16">
        <v>0.7</v>
      </c>
    </row>
    <row r="75" spans="2:15" ht="58.5">
      <c r="B75" s="31" t="s">
        <v>117</v>
      </c>
      <c r="C75" s="30" t="s">
        <v>15</v>
      </c>
      <c r="D75" s="16">
        <f>SUM(D76:D88)</f>
        <v>1146.8999999999999</v>
      </c>
      <c r="E75" s="16">
        <f>SUM(E76:E88)</f>
        <v>1584.7999999999997</v>
      </c>
      <c r="F75" s="16">
        <f>SUM(F76:F88)</f>
        <v>1390.2000000000003</v>
      </c>
      <c r="G75" s="16">
        <f>G56</f>
        <v>1693.5</v>
      </c>
      <c r="H75" s="16">
        <f aca="true" t="shared" si="13" ref="H75:O75">H56</f>
        <v>1693.5</v>
      </c>
      <c r="I75" s="16">
        <f t="shared" si="13"/>
        <v>1693.5</v>
      </c>
      <c r="J75" s="16">
        <f t="shared" si="13"/>
        <v>1375.2</v>
      </c>
      <c r="K75" s="16">
        <f t="shared" si="13"/>
        <v>1375.2</v>
      </c>
      <c r="L75" s="16">
        <f t="shared" si="13"/>
        <v>1375.2</v>
      </c>
      <c r="M75" s="16">
        <f t="shared" si="13"/>
        <v>1405.9</v>
      </c>
      <c r="N75" s="16">
        <f t="shared" si="13"/>
        <v>1405.9</v>
      </c>
      <c r="O75" s="16">
        <f t="shared" si="13"/>
        <v>1405.9</v>
      </c>
    </row>
    <row r="76" spans="2:15" ht="18.75">
      <c r="B76" s="29" t="s">
        <v>84</v>
      </c>
      <c r="C76" s="8" t="s">
        <v>15</v>
      </c>
      <c r="D76" s="16">
        <v>123.4</v>
      </c>
      <c r="E76" s="16">
        <v>147.7</v>
      </c>
      <c r="F76" s="16">
        <v>169.7</v>
      </c>
      <c r="G76" s="16">
        <v>170.4</v>
      </c>
      <c r="H76" s="16">
        <v>170.4</v>
      </c>
      <c r="I76" s="16">
        <v>170.4</v>
      </c>
      <c r="J76" s="16">
        <v>170</v>
      </c>
      <c r="K76" s="16">
        <v>170</v>
      </c>
      <c r="L76" s="16">
        <v>170</v>
      </c>
      <c r="M76" s="16">
        <v>168</v>
      </c>
      <c r="N76" s="16">
        <v>168</v>
      </c>
      <c r="O76" s="16">
        <v>168</v>
      </c>
    </row>
    <row r="77" spans="2:15" ht="18.75">
      <c r="B77" s="29" t="s">
        <v>85</v>
      </c>
      <c r="C77" s="8" t="s">
        <v>15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37.5">
      <c r="B78" s="29" t="s">
        <v>86</v>
      </c>
      <c r="C78" s="8" t="s">
        <v>15</v>
      </c>
      <c r="D78" s="16">
        <v>0.5</v>
      </c>
      <c r="E78" s="16">
        <v>0.9</v>
      </c>
      <c r="F78" s="16">
        <v>1.4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</row>
    <row r="79" spans="2:15" ht="24" customHeight="1">
      <c r="B79" s="29" t="s">
        <v>87</v>
      </c>
      <c r="C79" s="8" t="s">
        <v>15</v>
      </c>
      <c r="D79" s="16">
        <v>46.3</v>
      </c>
      <c r="E79" s="16">
        <v>45.3</v>
      </c>
      <c r="F79" s="16">
        <v>75.1</v>
      </c>
      <c r="G79" s="16">
        <v>156.2</v>
      </c>
      <c r="H79" s="16">
        <v>156.2</v>
      </c>
      <c r="I79" s="16">
        <v>156.2</v>
      </c>
      <c r="J79" s="16">
        <v>79.5</v>
      </c>
      <c r="K79" s="16">
        <v>79.5</v>
      </c>
      <c r="L79" s="16">
        <v>79.5</v>
      </c>
      <c r="M79" s="16">
        <v>78.5</v>
      </c>
      <c r="N79" s="16">
        <v>78.5</v>
      </c>
      <c r="O79" s="16">
        <v>78.5</v>
      </c>
    </row>
    <row r="80" spans="2:15" ht="29.25" customHeight="1">
      <c r="B80" s="29" t="s">
        <v>88</v>
      </c>
      <c r="C80" s="8" t="s">
        <v>15</v>
      </c>
      <c r="D80" s="16">
        <v>114.6</v>
      </c>
      <c r="E80" s="16">
        <v>172</v>
      </c>
      <c r="F80" s="16">
        <v>167.4</v>
      </c>
      <c r="G80" s="16">
        <v>256.4</v>
      </c>
      <c r="H80" s="16">
        <v>256.4</v>
      </c>
      <c r="I80" s="16">
        <v>256.4</v>
      </c>
      <c r="J80" s="16">
        <v>170</v>
      </c>
      <c r="K80" s="16">
        <v>170</v>
      </c>
      <c r="L80" s="16">
        <v>170</v>
      </c>
      <c r="M80" s="16">
        <v>199</v>
      </c>
      <c r="N80" s="16">
        <v>199</v>
      </c>
      <c r="O80" s="16">
        <v>199</v>
      </c>
    </row>
    <row r="81" spans="2:15" ht="24.75" customHeight="1">
      <c r="B81" s="29" t="s">
        <v>89</v>
      </c>
      <c r="C81" s="8" t="s">
        <v>15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</row>
    <row r="82" spans="2:15" ht="28.5" customHeight="1">
      <c r="B82" s="29" t="s">
        <v>90</v>
      </c>
      <c r="C82" s="8" t="s">
        <v>15</v>
      </c>
      <c r="D82" s="16">
        <v>708.3</v>
      </c>
      <c r="E82" s="16">
        <v>1046.3</v>
      </c>
      <c r="F82" s="16">
        <v>768.6</v>
      </c>
      <c r="G82" s="16">
        <v>1062.3</v>
      </c>
      <c r="H82" s="16">
        <v>1062.3</v>
      </c>
      <c r="I82" s="16">
        <v>1062.3</v>
      </c>
      <c r="J82" s="16">
        <v>898.4</v>
      </c>
      <c r="K82" s="16">
        <v>898.4</v>
      </c>
      <c r="L82" s="16">
        <v>898.4</v>
      </c>
      <c r="M82" s="16">
        <v>918.4</v>
      </c>
      <c r="N82" s="16">
        <v>918.4</v>
      </c>
      <c r="O82" s="16">
        <v>918.4</v>
      </c>
    </row>
    <row r="83" spans="2:15" ht="30" customHeight="1">
      <c r="B83" s="29" t="s">
        <v>91</v>
      </c>
      <c r="C83" s="8" t="s">
        <v>15</v>
      </c>
      <c r="D83" s="16">
        <v>102.8</v>
      </c>
      <c r="E83" s="16">
        <v>124.5</v>
      </c>
      <c r="F83" s="16">
        <v>123.7</v>
      </c>
      <c r="G83" s="16">
        <v>142</v>
      </c>
      <c r="H83" s="16">
        <v>142</v>
      </c>
      <c r="I83" s="16">
        <v>142</v>
      </c>
      <c r="J83" s="16">
        <v>157.3</v>
      </c>
      <c r="K83" s="16">
        <v>157.3</v>
      </c>
      <c r="L83" s="16">
        <v>157.3</v>
      </c>
      <c r="M83" s="16">
        <v>140</v>
      </c>
      <c r="N83" s="16">
        <v>140</v>
      </c>
      <c r="O83" s="16">
        <v>140</v>
      </c>
    </row>
    <row r="84" spans="2:15" ht="28.5" customHeight="1">
      <c r="B84" s="29" t="s">
        <v>92</v>
      </c>
      <c r="C84" s="8" t="s">
        <v>15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</row>
    <row r="85" spans="2:15" ht="28.5" customHeight="1">
      <c r="B85" s="29" t="s">
        <v>93</v>
      </c>
      <c r="C85" s="8" t="s">
        <v>15</v>
      </c>
      <c r="D85" s="16">
        <v>46.5</v>
      </c>
      <c r="E85" s="16">
        <v>40.3</v>
      </c>
      <c r="F85" s="16">
        <v>58.7</v>
      </c>
      <c r="G85" s="16">
        <v>65</v>
      </c>
      <c r="H85" s="16">
        <v>65</v>
      </c>
      <c r="I85" s="16">
        <v>65</v>
      </c>
      <c r="J85" s="16">
        <v>59</v>
      </c>
      <c r="K85" s="16">
        <v>59</v>
      </c>
      <c r="L85" s="16">
        <v>59</v>
      </c>
      <c r="M85" s="16">
        <v>59</v>
      </c>
      <c r="N85" s="16">
        <v>59</v>
      </c>
      <c r="O85" s="16">
        <v>59</v>
      </c>
    </row>
    <row r="86" spans="2:15" ht="30" customHeight="1">
      <c r="B86" s="29" t="s">
        <v>94</v>
      </c>
      <c r="C86" s="8" t="s">
        <v>15</v>
      </c>
      <c r="D86" s="16">
        <v>4.4</v>
      </c>
      <c r="E86" s="16">
        <v>7.6</v>
      </c>
      <c r="F86" s="16">
        <v>24.7</v>
      </c>
      <c r="G86" s="16">
        <v>10</v>
      </c>
      <c r="H86" s="16">
        <v>10</v>
      </c>
      <c r="I86" s="16">
        <v>10</v>
      </c>
      <c r="J86" s="16">
        <v>10</v>
      </c>
      <c r="K86" s="16">
        <v>10</v>
      </c>
      <c r="L86" s="16">
        <v>10</v>
      </c>
      <c r="M86" s="16">
        <v>10</v>
      </c>
      <c r="N86" s="16">
        <v>10</v>
      </c>
      <c r="O86" s="16">
        <v>10</v>
      </c>
    </row>
    <row r="87" spans="2:15" ht="33.75" customHeight="1">
      <c r="B87" s="29" t="s">
        <v>95</v>
      </c>
      <c r="C87" s="8" t="s">
        <v>15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</row>
    <row r="88" spans="2:15" ht="46.5" customHeight="1">
      <c r="B88" s="29" t="s">
        <v>96</v>
      </c>
      <c r="C88" s="8" t="s">
        <v>15</v>
      </c>
      <c r="D88" s="16">
        <v>0.1</v>
      </c>
      <c r="E88" s="16">
        <v>0.2</v>
      </c>
      <c r="F88" s="16">
        <v>0.9</v>
      </c>
      <c r="G88" s="16">
        <v>0.6</v>
      </c>
      <c r="H88" s="16">
        <v>0.6</v>
      </c>
      <c r="I88" s="16">
        <v>0.6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2:15" ht="78" customHeight="1">
      <c r="B89" s="28" t="s">
        <v>59</v>
      </c>
      <c r="C89" s="30" t="s">
        <v>15</v>
      </c>
      <c r="D89" s="15">
        <f>D56-D75</f>
        <v>-12.700000000000045</v>
      </c>
      <c r="E89" s="15">
        <f aca="true" t="shared" si="14" ref="E89:O89">E56-E75</f>
        <v>6.900000000000318</v>
      </c>
      <c r="F89" s="15">
        <f t="shared" si="14"/>
        <v>191.59999999999968</v>
      </c>
      <c r="G89" s="15">
        <f t="shared" si="14"/>
        <v>0</v>
      </c>
      <c r="H89" s="15">
        <f t="shared" si="14"/>
        <v>0</v>
      </c>
      <c r="I89" s="15">
        <f t="shared" si="14"/>
        <v>0</v>
      </c>
      <c r="J89" s="15">
        <f t="shared" si="14"/>
        <v>0</v>
      </c>
      <c r="K89" s="15">
        <f t="shared" si="14"/>
        <v>0</v>
      </c>
      <c r="L89" s="15">
        <f t="shared" si="14"/>
        <v>0</v>
      </c>
      <c r="M89" s="15">
        <f t="shared" si="14"/>
        <v>0</v>
      </c>
      <c r="N89" s="15">
        <f t="shared" si="14"/>
        <v>0</v>
      </c>
      <c r="O89" s="15">
        <f t="shared" si="14"/>
        <v>0</v>
      </c>
    </row>
    <row r="90" spans="2:15" ht="82.5" customHeight="1">
      <c r="B90" s="28" t="s">
        <v>60</v>
      </c>
      <c r="C90" s="30" t="s">
        <v>15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24" customHeight="1">
      <c r="B91" s="5" t="s">
        <v>124</v>
      </c>
      <c r="C91" s="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15" ht="48" customHeight="1">
      <c r="B92" s="51" t="s">
        <v>61</v>
      </c>
      <c r="C92" s="26" t="s">
        <v>43</v>
      </c>
      <c r="D92" s="20">
        <v>92.5</v>
      </c>
      <c r="E92" s="20">
        <v>94.3</v>
      </c>
      <c r="F92" s="20">
        <v>94.3</v>
      </c>
      <c r="G92" s="20">
        <v>94.5</v>
      </c>
      <c r="H92" s="20">
        <v>95.5</v>
      </c>
      <c r="I92" s="20">
        <v>97.5</v>
      </c>
      <c r="J92" s="20">
        <v>97.5</v>
      </c>
      <c r="K92" s="20">
        <v>98.5</v>
      </c>
      <c r="L92" s="20">
        <v>99.8</v>
      </c>
      <c r="M92" s="20">
        <v>98.5</v>
      </c>
      <c r="N92" s="20">
        <v>99</v>
      </c>
      <c r="O92" s="20">
        <v>100</v>
      </c>
    </row>
    <row r="93" spans="2:15" ht="62.25" customHeight="1">
      <c r="B93" s="49" t="s">
        <v>34</v>
      </c>
      <c r="C93" s="26" t="s">
        <v>41</v>
      </c>
      <c r="D93" s="12">
        <v>36615.4</v>
      </c>
      <c r="E93" s="12">
        <v>40041.1</v>
      </c>
      <c r="F93" s="12">
        <v>40132</v>
      </c>
      <c r="G93" s="12">
        <f>F93*G94/100</f>
        <v>40854.376000000004</v>
      </c>
      <c r="H93" s="12">
        <f>F93*H94/100</f>
        <v>42299.128</v>
      </c>
      <c r="I93" s="12">
        <f>F93*I94/100</f>
        <v>42620.184</v>
      </c>
      <c r="J93" s="12">
        <f aca="true" t="shared" si="15" ref="J93:O93">G93*J94/100</f>
        <v>41426.337264</v>
      </c>
      <c r="K93" s="12">
        <f t="shared" si="15"/>
        <v>44879.37480799999</v>
      </c>
      <c r="L93" s="12">
        <f t="shared" si="15"/>
        <v>45390.49596</v>
      </c>
      <c r="M93" s="12">
        <f t="shared" si="15"/>
        <v>42213.43767201601</v>
      </c>
      <c r="N93" s="12">
        <f t="shared" si="15"/>
        <v>47796.53417051999</v>
      </c>
      <c r="O93" s="12">
        <f t="shared" si="15"/>
        <v>48340.8781974</v>
      </c>
    </row>
    <row r="94" spans="2:15" ht="67.5" customHeight="1">
      <c r="B94" s="50"/>
      <c r="C94" s="26" t="s">
        <v>26</v>
      </c>
      <c r="D94" s="52">
        <v>102</v>
      </c>
      <c r="E94" s="20">
        <f>E93*100/D93</f>
        <v>109.35589943029436</v>
      </c>
      <c r="F94" s="20">
        <f>F93*100/E93</f>
        <v>100.22701674029935</v>
      </c>
      <c r="G94" s="20">
        <v>101.8</v>
      </c>
      <c r="H94" s="20">
        <v>105.4</v>
      </c>
      <c r="I94" s="20">
        <v>106.2</v>
      </c>
      <c r="J94" s="20">
        <v>101.4</v>
      </c>
      <c r="K94" s="20">
        <v>106.1</v>
      </c>
      <c r="L94" s="20">
        <v>106.5</v>
      </c>
      <c r="M94" s="20">
        <v>101.9</v>
      </c>
      <c r="N94" s="20">
        <v>106.5</v>
      </c>
      <c r="O94" s="20">
        <v>106.5</v>
      </c>
    </row>
    <row r="95" spans="2:15" ht="48" customHeight="1">
      <c r="B95" s="21" t="s">
        <v>68</v>
      </c>
      <c r="C95" s="26" t="s">
        <v>3</v>
      </c>
      <c r="D95" s="12">
        <f>SUM(D93*D104*12/1000)</f>
        <v>2232.074784</v>
      </c>
      <c r="E95" s="12">
        <f>SUM(E93*E104*12/1000)</f>
        <v>2503.3695719999996</v>
      </c>
      <c r="F95" s="12">
        <f>SUM(F93*F104*12/1000)</f>
        <v>2542.7635200000004</v>
      </c>
      <c r="G95" s="12">
        <v>2691.48</v>
      </c>
      <c r="H95" s="12">
        <v>2796.82</v>
      </c>
      <c r="I95" s="12">
        <v>2823.16</v>
      </c>
      <c r="J95" s="12">
        <v>2758.99</v>
      </c>
      <c r="K95" s="12">
        <v>2999.74</v>
      </c>
      <c r="L95" s="12">
        <v>3050.24</v>
      </c>
      <c r="M95" s="12">
        <v>2811.42</v>
      </c>
      <c r="N95" s="12">
        <v>3194.72</v>
      </c>
      <c r="O95" s="12">
        <v>3271.71</v>
      </c>
    </row>
    <row r="96" spans="2:15" ht="48" customHeight="1">
      <c r="B96" s="21" t="s">
        <v>69</v>
      </c>
      <c r="C96" s="26" t="s">
        <v>43</v>
      </c>
      <c r="D96" s="12">
        <v>106.5</v>
      </c>
      <c r="E96" s="12">
        <f>SUM(E95*100/D95)</f>
        <v>112.15437717162077</v>
      </c>
      <c r="F96" s="12">
        <f>SUM(F95*100/E95)</f>
        <v>101.57363692682931</v>
      </c>
      <c r="G96" s="12">
        <f>SUM(G95*100/F95)</f>
        <v>105.84861623309743</v>
      </c>
      <c r="H96" s="12">
        <f>SUM(H95*100/F95)</f>
        <v>109.99135302995064</v>
      </c>
      <c r="I96" s="12">
        <f aca="true" t="shared" si="16" ref="I96:O96">SUM(I95*100/F95)</f>
        <v>111.02723386561718</v>
      </c>
      <c r="J96" s="12">
        <f t="shared" si="16"/>
        <v>102.50828540431287</v>
      </c>
      <c r="K96" s="12">
        <f t="shared" si="16"/>
        <v>107.25538289914974</v>
      </c>
      <c r="L96" s="12">
        <f t="shared" si="16"/>
        <v>108.0434690205302</v>
      </c>
      <c r="M96" s="12">
        <f t="shared" si="16"/>
        <v>101.90033309290719</v>
      </c>
      <c r="N96" s="12">
        <f t="shared" si="16"/>
        <v>106.49989665771034</v>
      </c>
      <c r="O96" s="12">
        <f t="shared" si="16"/>
        <v>107.26074013848091</v>
      </c>
    </row>
    <row r="97" spans="2:15" ht="48" customHeight="1">
      <c r="B97" s="25" t="s">
        <v>64</v>
      </c>
      <c r="C97" s="26" t="s">
        <v>43</v>
      </c>
      <c r="D97" s="52">
        <v>99.2</v>
      </c>
      <c r="E97" s="20">
        <v>101.1</v>
      </c>
      <c r="F97" s="20">
        <v>107</v>
      </c>
      <c r="G97" s="20">
        <v>100.29211295034081</v>
      </c>
      <c r="H97" s="20">
        <v>101.364522417154</v>
      </c>
      <c r="I97" s="20">
        <v>102.33918128654972</v>
      </c>
      <c r="J97" s="20">
        <v>100.87719298245614</v>
      </c>
      <c r="K97" s="20">
        <v>101.95121951219511</v>
      </c>
      <c r="L97" s="20">
        <v>102.92682926829266</v>
      </c>
      <c r="M97" s="20">
        <v>101.46341463414635</v>
      </c>
      <c r="N97" s="20">
        <v>102.5390625</v>
      </c>
      <c r="O97" s="20">
        <v>103.515625</v>
      </c>
    </row>
    <row r="98" spans="2:15" ht="86.25" customHeight="1">
      <c r="B98" s="21" t="s">
        <v>100</v>
      </c>
      <c r="C98" s="26" t="s">
        <v>62</v>
      </c>
      <c r="D98" s="20">
        <v>11986</v>
      </c>
      <c r="E98" s="20">
        <v>12449</v>
      </c>
      <c r="F98" s="20">
        <v>13334</v>
      </c>
      <c r="G98" s="20">
        <f>F98*104/100</f>
        <v>13867.36</v>
      </c>
      <c r="H98" s="20">
        <f>F98*105.5/100</f>
        <v>14067.37</v>
      </c>
      <c r="I98" s="20">
        <f>F98*107.7/100</f>
        <v>14360.718</v>
      </c>
      <c r="J98" s="20">
        <f aca="true" t="shared" si="17" ref="J98:O101">G98*104/100</f>
        <v>14422.054399999999</v>
      </c>
      <c r="K98" s="20">
        <f t="shared" si="17"/>
        <v>14630.0648</v>
      </c>
      <c r="L98" s="20">
        <f t="shared" si="17"/>
        <v>14935.14672</v>
      </c>
      <c r="M98" s="20">
        <f t="shared" si="17"/>
        <v>14998.936575999998</v>
      </c>
      <c r="N98" s="20">
        <f t="shared" si="17"/>
        <v>15215.267392</v>
      </c>
      <c r="O98" s="20">
        <f t="shared" si="17"/>
        <v>15532.552588800001</v>
      </c>
    </row>
    <row r="99" spans="2:15" ht="24" customHeight="1">
      <c r="B99" s="25" t="s">
        <v>97</v>
      </c>
      <c r="C99" s="26" t="s">
        <v>62</v>
      </c>
      <c r="D99" s="20">
        <v>12906</v>
      </c>
      <c r="E99" s="20">
        <v>13432</v>
      </c>
      <c r="F99" s="20">
        <v>14449</v>
      </c>
      <c r="G99" s="20">
        <f>F99*104/100</f>
        <v>15026.96</v>
      </c>
      <c r="H99" s="20">
        <f>F99*105.5/100</f>
        <v>15243.695</v>
      </c>
      <c r="I99" s="20">
        <f>F99*107.7/100</f>
        <v>15561.573</v>
      </c>
      <c r="J99" s="20">
        <f t="shared" si="17"/>
        <v>15628.038399999998</v>
      </c>
      <c r="K99" s="20">
        <f t="shared" si="17"/>
        <v>15853.4428</v>
      </c>
      <c r="L99" s="20">
        <f t="shared" si="17"/>
        <v>16184.03592</v>
      </c>
      <c r="M99" s="20">
        <f t="shared" si="17"/>
        <v>16253.159935999996</v>
      </c>
      <c r="N99" s="20">
        <f t="shared" si="17"/>
        <v>16487.580512</v>
      </c>
      <c r="O99" s="20">
        <f t="shared" si="17"/>
        <v>16831.3973568</v>
      </c>
    </row>
    <row r="100" spans="2:15" ht="25.5" customHeight="1">
      <c r="B100" s="25" t="s">
        <v>98</v>
      </c>
      <c r="C100" s="26" t="s">
        <v>62</v>
      </c>
      <c r="D100" s="20">
        <v>9892</v>
      </c>
      <c r="E100" s="20">
        <v>10276</v>
      </c>
      <c r="F100" s="20">
        <v>11084</v>
      </c>
      <c r="G100" s="20">
        <f>F100*104/100</f>
        <v>11527.36</v>
      </c>
      <c r="H100" s="20">
        <f>F100*105.5/100</f>
        <v>11693.62</v>
      </c>
      <c r="I100" s="20">
        <f>F100*107.7/100</f>
        <v>11937.468</v>
      </c>
      <c r="J100" s="20">
        <f t="shared" si="17"/>
        <v>11988.454399999999</v>
      </c>
      <c r="K100" s="20">
        <f t="shared" si="17"/>
        <v>12161.3648</v>
      </c>
      <c r="L100" s="20">
        <f t="shared" si="17"/>
        <v>12414.96672</v>
      </c>
      <c r="M100" s="20">
        <f t="shared" si="17"/>
        <v>12467.992575999999</v>
      </c>
      <c r="N100" s="20">
        <f t="shared" si="17"/>
        <v>12647.819392</v>
      </c>
      <c r="O100" s="20">
        <f t="shared" si="17"/>
        <v>12911.565388800002</v>
      </c>
    </row>
    <row r="101" spans="2:15" ht="25.5" customHeight="1">
      <c r="B101" s="25" t="s">
        <v>99</v>
      </c>
      <c r="C101" s="26" t="s">
        <v>62</v>
      </c>
      <c r="D101" s="20">
        <v>11822</v>
      </c>
      <c r="E101" s="20">
        <v>12291</v>
      </c>
      <c r="F101" s="20">
        <v>13008</v>
      </c>
      <c r="G101" s="20">
        <f>F101*104/100</f>
        <v>13528.32</v>
      </c>
      <c r="H101" s="20">
        <f>F101*105.5/100</f>
        <v>13723.44</v>
      </c>
      <c r="I101" s="20">
        <f>F101*107.7/100</f>
        <v>14009.616000000002</v>
      </c>
      <c r="J101" s="20">
        <f t="shared" si="17"/>
        <v>14069.452800000001</v>
      </c>
      <c r="K101" s="20">
        <f t="shared" si="17"/>
        <v>14272.3776</v>
      </c>
      <c r="L101" s="20">
        <f t="shared" si="17"/>
        <v>14570.000640000002</v>
      </c>
      <c r="M101" s="20">
        <f t="shared" si="17"/>
        <v>14632.230912</v>
      </c>
      <c r="N101" s="20">
        <f t="shared" si="17"/>
        <v>14843.272704</v>
      </c>
      <c r="O101" s="20">
        <f t="shared" si="17"/>
        <v>15152.800665600002</v>
      </c>
    </row>
    <row r="102" spans="2:15" ht="75">
      <c r="B102" s="21" t="s">
        <v>63</v>
      </c>
      <c r="C102" s="26" t="s">
        <v>7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2:15" ht="22.5" customHeight="1">
      <c r="B103" s="5" t="s">
        <v>125</v>
      </c>
      <c r="C103" s="35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2:15" ht="29.25" customHeight="1">
      <c r="B104" s="25" t="s">
        <v>128</v>
      </c>
      <c r="C104" s="26" t="s">
        <v>10</v>
      </c>
      <c r="D104" s="12">
        <v>5.08</v>
      </c>
      <c r="E104" s="12">
        <v>5.21</v>
      </c>
      <c r="F104" s="12">
        <v>5.28</v>
      </c>
      <c r="G104" s="12">
        <f>SUM(F104*G105/100)</f>
        <v>5.4912</v>
      </c>
      <c r="H104" s="12">
        <f>SUM(F104*H105/100)</f>
        <v>5.507040000000001</v>
      </c>
      <c r="I104" s="12">
        <f aca="true" t="shared" si="18" ref="I104:O104">SUM(F104*I105/100)</f>
        <v>5.5176</v>
      </c>
      <c r="J104" s="12">
        <f t="shared" si="18"/>
        <v>5.546112000000001</v>
      </c>
      <c r="K104" s="12">
        <f t="shared" si="18"/>
        <v>5.5731244800000015</v>
      </c>
      <c r="L104" s="12">
        <f t="shared" si="18"/>
        <v>5.600364</v>
      </c>
      <c r="M104" s="12">
        <f t="shared" si="18"/>
        <v>5.546112000000001</v>
      </c>
      <c r="N104" s="12">
        <f t="shared" si="18"/>
        <v>5.5731244800000015</v>
      </c>
      <c r="O104" s="12">
        <f t="shared" si="18"/>
        <v>5.639566548</v>
      </c>
    </row>
    <row r="105" spans="2:15" ht="29.25" customHeight="1">
      <c r="B105" s="25" t="s">
        <v>129</v>
      </c>
      <c r="C105" s="26" t="s">
        <v>7</v>
      </c>
      <c r="D105" s="12" t="s">
        <v>130</v>
      </c>
      <c r="E105" s="12">
        <v>106.8</v>
      </c>
      <c r="F105" s="12">
        <v>102.6</v>
      </c>
      <c r="G105" s="12">
        <v>104</v>
      </c>
      <c r="H105" s="12">
        <v>104.3</v>
      </c>
      <c r="I105" s="12">
        <v>104.5</v>
      </c>
      <c r="J105" s="12">
        <v>101</v>
      </c>
      <c r="K105" s="12">
        <v>101.2</v>
      </c>
      <c r="L105" s="12">
        <v>101.5</v>
      </c>
      <c r="M105" s="12">
        <v>100</v>
      </c>
      <c r="N105" s="12">
        <v>100</v>
      </c>
      <c r="O105" s="12">
        <v>100.7</v>
      </c>
    </row>
    <row r="106" spans="2:15" ht="18.75">
      <c r="B106" s="25" t="s">
        <v>65</v>
      </c>
      <c r="C106" s="26" t="s">
        <v>7</v>
      </c>
      <c r="D106" s="52">
        <v>100.6</v>
      </c>
      <c r="E106" s="20">
        <v>92.58526830549688</v>
      </c>
      <c r="F106" s="20">
        <v>103.17289248980353</v>
      </c>
      <c r="G106" s="20">
        <v>100.02146674958703</v>
      </c>
      <c r="H106" s="20">
        <v>101.94569103725843</v>
      </c>
      <c r="I106" s="20">
        <v>102.65282965687045</v>
      </c>
      <c r="J106" s="20">
        <v>101.03422931120316</v>
      </c>
      <c r="K106" s="20">
        <v>102.57790076751337</v>
      </c>
      <c r="L106" s="20">
        <v>103.50067780532818</v>
      </c>
      <c r="M106" s="20">
        <v>101.02515126997314</v>
      </c>
      <c r="N106" s="20">
        <v>102.645224957017</v>
      </c>
      <c r="O106" s="20">
        <v>103.70307469137526</v>
      </c>
    </row>
    <row r="107" spans="2:15" ht="18.75">
      <c r="B107" s="25" t="s">
        <v>17</v>
      </c>
      <c r="C107" s="26" t="s">
        <v>66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2:15" ht="37.5">
      <c r="B108" s="21" t="s">
        <v>18</v>
      </c>
      <c r="C108" s="26" t="s">
        <v>7</v>
      </c>
      <c r="D108" s="12">
        <v>2.51</v>
      </c>
      <c r="E108" s="12">
        <v>2.44</v>
      </c>
      <c r="F108" s="12">
        <v>2.26</v>
      </c>
      <c r="G108" s="12">
        <v>2.3</v>
      </c>
      <c r="H108" s="12">
        <v>2.27</v>
      </c>
      <c r="I108" s="12">
        <v>2.26</v>
      </c>
      <c r="J108" s="12">
        <v>2.28</v>
      </c>
      <c r="K108" s="12">
        <v>2.2</v>
      </c>
      <c r="L108" s="12">
        <v>2.1</v>
      </c>
      <c r="M108" s="12">
        <v>2.2</v>
      </c>
      <c r="N108" s="12">
        <v>2.2</v>
      </c>
      <c r="O108" s="12">
        <v>2.1</v>
      </c>
    </row>
    <row r="109" spans="2:16" ht="37.5">
      <c r="B109" s="21" t="s">
        <v>67</v>
      </c>
      <c r="C109" s="26" t="s">
        <v>10</v>
      </c>
      <c r="D109" s="33">
        <v>543</v>
      </c>
      <c r="E109" s="33">
        <v>399</v>
      </c>
      <c r="F109" s="33">
        <v>378</v>
      </c>
      <c r="G109" s="33">
        <v>390</v>
      </c>
      <c r="H109" s="33">
        <v>390</v>
      </c>
      <c r="I109" s="33">
        <v>385</v>
      </c>
      <c r="J109" s="33">
        <v>453</v>
      </c>
      <c r="K109" s="33">
        <v>543</v>
      </c>
      <c r="L109" s="33">
        <v>452</v>
      </c>
      <c r="M109" s="33">
        <v>453</v>
      </c>
      <c r="N109" s="33">
        <v>543</v>
      </c>
      <c r="O109" s="33">
        <v>452</v>
      </c>
      <c r="P109" s="11"/>
    </row>
    <row r="110" spans="2:15" ht="75">
      <c r="B110" s="21" t="s">
        <v>19</v>
      </c>
      <c r="C110" s="26" t="s">
        <v>10</v>
      </c>
      <c r="D110" s="33">
        <v>313</v>
      </c>
      <c r="E110" s="33">
        <v>251</v>
      </c>
      <c r="F110" s="33">
        <v>248</v>
      </c>
      <c r="G110" s="33">
        <v>250</v>
      </c>
      <c r="H110" s="33">
        <v>250</v>
      </c>
      <c r="I110" s="33">
        <v>246</v>
      </c>
      <c r="J110" s="33">
        <v>250</v>
      </c>
      <c r="K110" s="33">
        <v>250</v>
      </c>
      <c r="L110" s="33">
        <v>246</v>
      </c>
      <c r="M110" s="33">
        <v>250</v>
      </c>
      <c r="N110" s="33">
        <v>250</v>
      </c>
      <c r="O110" s="33">
        <v>246</v>
      </c>
    </row>
    <row r="111" spans="2:3" ht="12.75">
      <c r="B111" s="10"/>
      <c r="C111" s="10"/>
    </row>
  </sheetData>
  <sheetProtection/>
  <mergeCells count="16">
    <mergeCell ref="D6:D8"/>
    <mergeCell ref="B23:B24"/>
    <mergeCell ref="B25:B26"/>
    <mergeCell ref="E6:E8"/>
    <mergeCell ref="F6:F8"/>
    <mergeCell ref="B93:B94"/>
    <mergeCell ref="B2:O2"/>
    <mergeCell ref="B18:B19"/>
    <mergeCell ref="B21:B22"/>
    <mergeCell ref="B3:O3"/>
    <mergeCell ref="G6:I6"/>
    <mergeCell ref="J6:L6"/>
    <mergeCell ref="M6:O6"/>
    <mergeCell ref="B5:B8"/>
    <mergeCell ref="G5:O5"/>
    <mergeCell ref="C5:C8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Puser03_0</cp:lastModifiedBy>
  <cp:lastPrinted>2019-10-10T06:42:08Z</cp:lastPrinted>
  <dcterms:created xsi:type="dcterms:W3CDTF">2013-05-25T16:45:04Z</dcterms:created>
  <dcterms:modified xsi:type="dcterms:W3CDTF">2020-03-24T05:41:42Z</dcterms:modified>
  <cp:category/>
  <cp:version/>
  <cp:contentType/>
  <cp:contentStatus/>
</cp:coreProperties>
</file>