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2330" activeTab="1"/>
  </bookViews>
  <sheets>
    <sheet name="по ОУ" sheetId="1" r:id="rId1"/>
    <sheet name="свод" sheetId="2" r:id="rId2"/>
    <sheet name="объем субсидии" sheetId="3" r:id="rId3"/>
    <sheet name="Лист1" sheetId="4" r:id="rId4"/>
  </sheets>
  <definedNames>
    <definedName name="_xlnm._FilterDatabase" localSheetId="3" hidden="1">'Лист1'!$A$9:$D$316</definedName>
  </definedNames>
  <calcPr fullCalcOnLoad="1"/>
</workbook>
</file>

<file path=xl/sharedStrings.xml><?xml version="1.0" encoding="utf-8"?>
<sst xmlns="http://schemas.openxmlformats.org/spreadsheetml/2006/main" count="920" uniqueCount="145">
  <si>
    <t>Мун задание</t>
  </si>
  <si>
    <t xml:space="preserve">Наименование показателя </t>
  </si>
  <si>
    <t>Единица измерения</t>
  </si>
  <si>
    <t>Значение, утвержденное в муниципальном задании на очередной финансовый год</t>
  </si>
  <si>
    <t>Фактическое знвчение за отчетный период очередного финансового года</t>
  </si>
  <si>
    <t>Характеристика причин отклонения</t>
  </si>
  <si>
    <t>Источники информации</t>
  </si>
  <si>
    <t>Выльгорт НОШ</t>
  </si>
  <si>
    <t xml:space="preserve">Обучение по программам начального общего образования </t>
  </si>
  <si>
    <t>%</t>
  </si>
  <si>
    <t>чел.</t>
  </si>
  <si>
    <t>отчет ОШ-2</t>
  </si>
  <si>
    <t>Шошка СОШ</t>
  </si>
  <si>
    <t>ВСШ №1</t>
  </si>
  <si>
    <t>ВСШ №2</t>
  </si>
  <si>
    <t>Выльгорт №8</t>
  </si>
  <si>
    <t>Выльгорт №10</t>
  </si>
  <si>
    <t>Выльгорт №7</t>
  </si>
  <si>
    <t>Пажга</t>
  </si>
  <si>
    <t>Зеленец №1</t>
  </si>
  <si>
    <t>Зеленец №2</t>
  </si>
  <si>
    <t>Выльгорт №1</t>
  </si>
  <si>
    <t>Выльгорт №3</t>
  </si>
  <si>
    <t xml:space="preserve">Палевицы </t>
  </si>
  <si>
    <t>Лозым</t>
  </si>
  <si>
    <t>Красная</t>
  </si>
  <si>
    <t xml:space="preserve">Часово </t>
  </si>
  <si>
    <t>Зеленец СОШ</t>
  </si>
  <si>
    <t>Пажга СОШ</t>
  </si>
  <si>
    <t>Часово СОШ</t>
  </si>
  <si>
    <t xml:space="preserve">Ясног СОШ </t>
  </si>
  <si>
    <t>Палевицы СОШ</t>
  </si>
  <si>
    <t xml:space="preserve">Ыб СОШ </t>
  </si>
  <si>
    <t xml:space="preserve">Слудка </t>
  </si>
  <si>
    <t>Нювчим НОШ д/с</t>
  </si>
  <si>
    <t>РЦВР</t>
  </si>
  <si>
    <t>ДЮЦ</t>
  </si>
  <si>
    <t>ЦЭВД</t>
  </si>
  <si>
    <t xml:space="preserve">Обучение по программам основного общего образования </t>
  </si>
  <si>
    <t xml:space="preserve">Обучение по программам среднего общего образования </t>
  </si>
  <si>
    <t>в 10 кл. пришли меньше уч-ся. Уч-ся с высоким уровнем обученности поступили в ССУЗ</t>
  </si>
  <si>
    <t>выбытие уч-ся в другие оо</t>
  </si>
  <si>
    <t>отчет формы-85-К</t>
  </si>
  <si>
    <t xml:space="preserve">выбытие обучающихся в другие дневные ОУ </t>
  </si>
  <si>
    <t>выбыли в др.оо</t>
  </si>
  <si>
    <t>обучение по программам дополнительного образования</t>
  </si>
  <si>
    <t>открытие новых объединений</t>
  </si>
  <si>
    <t>увеличение кол-ва групп 1 года обучения</t>
  </si>
  <si>
    <t>Общеобразовательные учреждения</t>
  </si>
  <si>
    <t>Дошкольные образовательные учреждения</t>
  </si>
  <si>
    <t>Учреждения дополнительного образования</t>
  </si>
  <si>
    <t>отчет 1-ДО</t>
  </si>
  <si>
    <t>выбыли в другие оо</t>
  </si>
  <si>
    <t>обучение по программам дошкольного образования 1-3</t>
  </si>
  <si>
    <t>обучение по программам дошкольного образования 3-7</t>
  </si>
  <si>
    <t>В течение 2016г. Не зачислены 4 ребенка по причине отсутствия мед.заключения. Кроме этого, 1 ребенок перешел в другое ДОУ</t>
  </si>
  <si>
    <t>с 08.09.15г. Закрыт 1 корпус по решению суда, набора в группы не было</t>
  </si>
  <si>
    <t>Итого:</t>
  </si>
  <si>
    <t>Начальное образование</t>
  </si>
  <si>
    <t>Основное образование</t>
  </si>
  <si>
    <t>Среднее образование</t>
  </si>
  <si>
    <t>Дошкольное 1-3 года</t>
  </si>
  <si>
    <t>Дошкольное 3-7 лет</t>
  </si>
  <si>
    <t>Дополнительное образование</t>
  </si>
  <si>
    <t>Сады</t>
  </si>
  <si>
    <t>Факт субсидии</t>
  </si>
  <si>
    <t>% исполнения</t>
  </si>
  <si>
    <t>Основное</t>
  </si>
  <si>
    <t>основное</t>
  </si>
  <si>
    <t>среднее</t>
  </si>
  <si>
    <t>Управление финансов администрации муниципального образования муниципального района "Сыктывдинский"</t>
  </si>
  <si>
    <t>(наименование органа, исполняющего бюджет)</t>
  </si>
  <si>
    <t>Операции бюджетных и автономных учреждений</t>
  </si>
  <si>
    <t>на 07.03.2017 г.</t>
  </si>
  <si>
    <t>Код субсидии: 9750353100000000,9750353873010000</t>
  </si>
  <si>
    <t>Единица измерения руб.</t>
  </si>
  <si>
    <t>Учреждение</t>
  </si>
  <si>
    <t>КОСГУ</t>
  </si>
  <si>
    <t>Выплаты - План с изменениями 2016</t>
  </si>
  <si>
    <t>Остаток средств на ЛС</t>
  </si>
  <si>
    <t>МАДОУ "Детский сад N 3 общеразвивающего вида" с. Выльгорт</t>
  </si>
  <si>
    <t>1.3.0</t>
  </si>
  <si>
    <t>2.1.1</t>
  </si>
  <si>
    <t>2.1.3</t>
  </si>
  <si>
    <t>2.2.1</t>
  </si>
  <si>
    <t>2.2.3</t>
  </si>
  <si>
    <t>2.2.5</t>
  </si>
  <si>
    <t>2.2.6</t>
  </si>
  <si>
    <t>2.9.0</t>
  </si>
  <si>
    <t>3.1.0</t>
  </si>
  <si>
    <t>3.4.0</t>
  </si>
  <si>
    <t>МАДОУ "Детский сад" с. Лэзым</t>
  </si>
  <si>
    <t>МБДОУ "Детский сад N 1 общеразвивающего вида" с. Выльгорт</t>
  </si>
  <si>
    <t>МБДОУ "Детский сад N 1 общеразвивающего вида" с. Зеленец</t>
  </si>
  <si>
    <t>2.1.2</t>
  </si>
  <si>
    <t>МБДОУ "Детский сад N 10 комбинированного вида" с.Выльгорт</t>
  </si>
  <si>
    <t>МБДОУ "Детский сад N 2 комбинированного вида" с. Зеленец</t>
  </si>
  <si>
    <t>МБДОУ "Детский сад N 7 общеразвивающего вида" с. Выльгорт</t>
  </si>
  <si>
    <t>МБДОУ "Детский сад N8 комбинированного вида" с. Выльгорт</t>
  </si>
  <si>
    <t>МБДОУ "Детский сад общеразвивающего вида" с. Пажга</t>
  </si>
  <si>
    <t>МБДОУ "Детский сад" д. Красная</t>
  </si>
  <si>
    <t>МБДОУ "Детский сад" с.Палевицы</t>
  </si>
  <si>
    <t>МБДОУ "Детский сад" с.Часово</t>
  </si>
  <si>
    <t>МБОУ "Выльгортская НОШ"</t>
  </si>
  <si>
    <t>МБОУ "Выльгортская СОШ N 1"</t>
  </si>
  <si>
    <t>МБОУ "Выльгортская средняя общеобразовательная школа N 2"</t>
  </si>
  <si>
    <t>МБОУ "Зеленецкая СОШ"</t>
  </si>
  <si>
    <t>2.2.2</t>
  </si>
  <si>
    <t>2.2.4</t>
  </si>
  <si>
    <t>МБОУ "Нювчимская НШ-ДС"</t>
  </si>
  <si>
    <t>МБОУ "Пажгинская СОШ"</t>
  </si>
  <si>
    <t>МБОУ "Палевицкая СОШ"</t>
  </si>
  <si>
    <t>МБОУ "Слудская ООШ"</t>
  </si>
  <si>
    <t>МБОУ "Часовская СОШ"</t>
  </si>
  <si>
    <t>МБОУ "Шошкинская СОШ"</t>
  </si>
  <si>
    <t>МБОУ "Ыбская СОШ"</t>
  </si>
  <si>
    <t>МБОУ "Яснэгская СОШ"</t>
  </si>
  <si>
    <t>МБУДО  "РЦВР" с. Выльгорт</t>
  </si>
  <si>
    <t>МБУДО "ДЮЦ" с. Зеленец</t>
  </si>
  <si>
    <t>МБУДО "ЦЭВД" с. Пажга</t>
  </si>
  <si>
    <t>Итого</t>
  </si>
  <si>
    <t>План субсидии</t>
  </si>
  <si>
    <t>Меньшее количество детей в 1 -х классах</t>
  </si>
  <si>
    <t>прибыли с других оо</t>
  </si>
  <si>
    <t>Ушли в ссуз больше чем предполагалось</t>
  </si>
  <si>
    <t>дошкольное образование</t>
  </si>
  <si>
    <t xml:space="preserve">Увеличение количества учащихся за счет миграции с других ОО и районов </t>
  </si>
  <si>
    <t>Увеличение учащихся, поступивших в ссузы после 9 класса</t>
  </si>
  <si>
    <t>Выбыли в другие ОО, предполагалось в 1 класс больше учащихся</t>
  </si>
  <si>
    <t>выбытие в другие оо</t>
  </si>
  <si>
    <t>Выбыли в другие ОО</t>
  </si>
  <si>
    <t>Прибыли с других ОО</t>
  </si>
  <si>
    <t>Прибыли с других ОО в 10 класс</t>
  </si>
  <si>
    <t>Прибыли из других ОО</t>
  </si>
  <si>
    <t xml:space="preserve">Увеличилось количество обучающихся. </t>
  </si>
  <si>
    <t>Выбытие учащихся</t>
  </si>
  <si>
    <t>Выпускники 9 кл ушли в ссузы, больше чем планировали</t>
  </si>
  <si>
    <t>Отчет о выполнении объемных показателей муниципальных услуг по учреждениям образования за 2017год.</t>
  </si>
  <si>
    <t xml:space="preserve">Увеличение количества детей </t>
  </si>
  <si>
    <t>Движение учащихся в связи с прибытием и убытием детей из ГБУ РК "СРЦН Сыктывдинского района</t>
  </si>
  <si>
    <t>Не было выпускников в 11 классе</t>
  </si>
  <si>
    <t>Фактическое значение за отчетный период очередного финансового года</t>
  </si>
  <si>
    <t>Обучение по программам дошкольного образования (группа раннего дошкольного развития)</t>
  </si>
  <si>
    <t>Обучение по программам дошкольного образования (группа воспитанников дошкольного возраста)</t>
  </si>
  <si>
    <t>Обучение по программам дополнительного образования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</si>
</sst>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F_-;\-* #,##0\ _F_-;_-* &quot;-&quot;\ _F_-;_-@_-"/>
    <numFmt numFmtId="173" formatCode="_-* #,##0.00\ _F_-;\-* #,##0.00\ _F_-;_-* &quot;-&quot;??\ _F_-;_-@_-"/>
    <numFmt numFmtId="174" formatCode="0.0000"/>
    <numFmt numFmtId="175" formatCode="0.000"/>
    <numFmt numFmtId="176" formatCode="0.00000"/>
    <numFmt numFmtId="177" formatCode="0.0"/>
    <numFmt numFmtId="178" formatCode="dd/mm/yyyy\ hh:mm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color indexed="17"/>
      <name val="Arial Cyr"/>
      <family val="0"/>
    </font>
    <font>
      <b/>
      <sz val="12"/>
      <name val="Arial Cyr"/>
      <family val="0"/>
    </font>
    <font>
      <sz val="7.5"/>
      <name val="Arial Cyr"/>
      <family val="0"/>
    </font>
    <font>
      <b/>
      <sz val="10"/>
      <color indexed="17"/>
      <name val="Arial Cyr"/>
      <family val="0"/>
    </font>
    <font>
      <b/>
      <sz val="8"/>
      <name val="Arial Cyr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sz val="10"/>
      <name val="Times New Roman"/>
      <family val="1"/>
    </font>
    <font>
      <sz val="8"/>
      <name val="Tahoma"/>
      <family val="2"/>
    </font>
    <font>
      <sz val="8"/>
      <color indexed="8"/>
      <name val="Sans 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2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>
      <alignment/>
    </xf>
    <xf numFmtId="0" fontId="0" fillId="24" borderId="0" xfId="0" applyFill="1" applyAlignment="1">
      <alignment/>
    </xf>
    <xf numFmtId="0" fontId="28" fillId="0" borderId="10" xfId="0" applyFont="1" applyFill="1" applyBorder="1" applyAlignment="1">
      <alignment/>
    </xf>
    <xf numFmtId="0" fontId="29" fillId="0" borderId="10" xfId="0" applyFont="1" applyBorder="1" applyAlignment="1">
      <alignment vertical="top" wrapText="1"/>
    </xf>
    <xf numFmtId="0" fontId="22" fillId="0" borderId="0" xfId="0" applyFont="1" applyAlignment="1">
      <alignment/>
    </xf>
    <xf numFmtId="0" fontId="30" fillId="0" borderId="11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center"/>
      <protection/>
    </xf>
    <xf numFmtId="178" fontId="31" fillId="0" borderId="0" xfId="0" applyNumberFormat="1" applyFont="1" applyBorder="1" applyAlignment="1" applyProtection="1">
      <alignment horizontal="center"/>
      <protection/>
    </xf>
    <xf numFmtId="49" fontId="32" fillId="0" borderId="10" xfId="0" applyNumberFormat="1" applyFont="1" applyBorder="1" applyAlignment="1" applyProtection="1">
      <alignment horizontal="center" vertical="center" wrapText="1"/>
      <protection/>
    </xf>
    <xf numFmtId="49" fontId="33" fillId="0" borderId="12" xfId="0" applyNumberFormat="1" applyFont="1" applyBorder="1" applyAlignment="1" applyProtection="1">
      <alignment horizontal="left" vertical="center" wrapText="1"/>
      <protection/>
    </xf>
    <xf numFmtId="49" fontId="33" fillId="0" borderId="12" xfId="0" applyNumberFormat="1" applyFont="1" applyBorder="1" applyAlignment="1" applyProtection="1">
      <alignment horizontal="center" vertical="center" wrapText="1"/>
      <protection/>
    </xf>
    <xf numFmtId="4" fontId="33" fillId="0" borderId="12" xfId="0" applyNumberFormat="1" applyFont="1" applyBorder="1" applyAlignment="1" applyProtection="1">
      <alignment horizontal="right" vertical="center" wrapText="1"/>
      <protection/>
    </xf>
    <xf numFmtId="49" fontId="34" fillId="0" borderId="13" xfId="0" applyNumberFormat="1" applyFont="1" applyBorder="1" applyAlignment="1" applyProtection="1">
      <alignment horizontal="left" vertical="center" wrapText="1"/>
      <protection/>
    </xf>
    <xf numFmtId="49" fontId="34" fillId="0" borderId="14" xfId="0" applyNumberFormat="1" applyFont="1" applyBorder="1" applyAlignment="1" applyProtection="1">
      <alignment horizontal="center" vertical="center" wrapText="1"/>
      <protection/>
    </xf>
    <xf numFmtId="4" fontId="34" fillId="0" borderId="14" xfId="0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49" fontId="35" fillId="0" borderId="13" xfId="0" applyNumberFormat="1" applyFont="1" applyBorder="1" applyAlignment="1" applyProtection="1">
      <alignment horizontal="left"/>
      <protection/>
    </xf>
    <xf numFmtId="49" fontId="34" fillId="0" borderId="14" xfId="0" applyNumberFormat="1" applyFont="1" applyBorder="1" applyAlignment="1" applyProtection="1">
      <alignment horizontal="center"/>
      <protection/>
    </xf>
    <xf numFmtId="4" fontId="34" fillId="0" borderId="14" xfId="0" applyNumberFormat="1" applyFont="1" applyBorder="1" applyAlignment="1" applyProtection="1">
      <alignment horizontal="right"/>
      <protection/>
    </xf>
    <xf numFmtId="2" fontId="0" fillId="24" borderId="0" xfId="0" applyNumberFormat="1" applyFill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177" fontId="0" fillId="0" borderId="10" xfId="0" applyNumberForma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vertical="top" wrapText="1"/>
    </xf>
    <xf numFmtId="2" fontId="22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top" wrapText="1"/>
    </xf>
    <xf numFmtId="0" fontId="0" fillId="24" borderId="10" xfId="0" applyFill="1" applyBorder="1" applyAlignment="1">
      <alignment vertical="top" wrapText="1"/>
    </xf>
    <xf numFmtId="0" fontId="0" fillId="24" borderId="10" xfId="0" applyFont="1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 vertical="top" wrapText="1"/>
    </xf>
    <xf numFmtId="0" fontId="0" fillId="24" borderId="10" xfId="0" applyFill="1" applyBorder="1" applyAlignment="1">
      <alignment wrapText="1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5" xfId="0" applyFill="1" applyBorder="1" applyAlignment="1">
      <alignment horizontal="center" wrapText="1"/>
    </xf>
    <xf numFmtId="0" fontId="0" fillId="24" borderId="16" xfId="0" applyFill="1" applyBorder="1" applyAlignment="1">
      <alignment horizontal="center" wrapText="1"/>
    </xf>
    <xf numFmtId="0" fontId="36" fillId="24" borderId="17" xfId="0" applyFont="1" applyFill="1" applyBorder="1" applyAlignment="1">
      <alignment horizontal="center" vertical="top"/>
    </xf>
    <xf numFmtId="0" fontId="36" fillId="24" borderId="18" xfId="0" applyFont="1" applyFill="1" applyBorder="1" applyAlignment="1">
      <alignment horizontal="center" vertical="top"/>
    </xf>
    <xf numFmtId="0" fontId="36" fillId="24" borderId="19" xfId="0" applyFont="1" applyFill="1" applyBorder="1" applyAlignment="1">
      <alignment horizontal="center" vertical="top"/>
    </xf>
    <xf numFmtId="0" fontId="22" fillId="0" borderId="17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</cellXfs>
  <cellStyles count="56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Example " xfId="61"/>
    <cellStyle name="Тысячи_Example 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317</xdr:row>
      <xdr:rowOff>0</xdr:rowOff>
    </xdr:from>
    <xdr:to>
      <xdr:col>5</xdr:col>
      <xdr:colOff>123825</xdr:colOff>
      <xdr:row>319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68418075"/>
          <a:ext cx="6391275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29" y="0"/>
            <a:ext cx="173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29" y="92"/>
            <a:ext cx="173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29" y="92"/>
            <a:ext cx="1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62" y="0"/>
            <a:ext cx="3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62" y="92"/>
            <a:ext cx="3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62" y="92"/>
            <a:ext cx="3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320</xdr:row>
      <xdr:rowOff>76200</xdr:rowOff>
    </xdr:from>
    <xdr:to>
      <xdr:col>5</xdr:col>
      <xdr:colOff>123825</xdr:colOff>
      <xdr:row>322</xdr:row>
      <xdr:rowOff>95250</xdr:rowOff>
    </xdr:to>
    <xdr:grpSp>
      <xdr:nvGrpSpPr>
        <xdr:cNvPr id="9" name="Group 9"/>
        <xdr:cNvGrpSpPr>
          <a:grpSpLocks/>
        </xdr:cNvGrpSpPr>
      </xdr:nvGrpSpPr>
      <xdr:grpSpPr>
        <a:xfrm>
          <a:off x="0" y="68980050"/>
          <a:ext cx="6391275" cy="34290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29" y="0"/>
            <a:ext cx="173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29" y="92"/>
            <a:ext cx="173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29" y="92"/>
            <a:ext cx="1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62" y="0"/>
            <a:ext cx="3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62" y="92"/>
            <a:ext cx="3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62" y="92"/>
            <a:ext cx="3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4"/>
  <sheetViews>
    <sheetView zoomScalePageLayoutView="0" workbookViewId="0" topLeftCell="A1">
      <pane xSplit="1" ySplit="3" topLeftCell="B3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0" sqref="N10"/>
    </sheetView>
  </sheetViews>
  <sheetFormatPr defaultColWidth="9.00390625" defaultRowHeight="12.75"/>
  <cols>
    <col min="1" max="1" width="21.00390625" style="15" customWidth="1"/>
    <col min="2" max="2" width="24.125" style="58" customWidth="1"/>
    <col min="3" max="3" width="8.625" style="15" customWidth="1"/>
    <col min="4" max="4" width="7.375" style="15" customWidth="1"/>
    <col min="5" max="5" width="8.625" style="15" customWidth="1"/>
    <col min="6" max="6" width="8.875" style="15" customWidth="1"/>
    <col min="7" max="7" width="8.75390625" style="15" customWidth="1"/>
    <col min="8" max="8" width="29.875" style="15" customWidth="1"/>
    <col min="9" max="9" width="12.25390625" style="15" customWidth="1"/>
    <col min="10" max="16384" width="9.125" style="15" customWidth="1"/>
  </cols>
  <sheetData>
    <row r="1" spans="1:10" ht="12.75">
      <c r="A1" s="13"/>
      <c r="B1" s="49" t="s">
        <v>0</v>
      </c>
      <c r="C1" s="13"/>
      <c r="D1" s="13"/>
      <c r="E1" s="13"/>
      <c r="F1" s="13"/>
      <c r="G1" s="13"/>
      <c r="H1" s="13"/>
      <c r="I1" s="13"/>
      <c r="J1" s="13"/>
    </row>
    <row r="2" spans="1:10" ht="62.25" customHeight="1">
      <c r="A2" s="13"/>
      <c r="B2" s="50" t="s">
        <v>1</v>
      </c>
      <c r="C2" s="51" t="s">
        <v>2</v>
      </c>
      <c r="D2" s="59" t="s">
        <v>3</v>
      </c>
      <c r="E2" s="59"/>
      <c r="F2" s="60" t="s">
        <v>4</v>
      </c>
      <c r="G2" s="60"/>
      <c r="H2" s="60" t="s">
        <v>5</v>
      </c>
      <c r="I2" s="60" t="s">
        <v>6</v>
      </c>
      <c r="J2" s="13"/>
    </row>
    <row r="3" spans="1:10" ht="12.75">
      <c r="A3" s="13"/>
      <c r="B3" s="50"/>
      <c r="C3" s="13"/>
      <c r="D3" s="13" t="s">
        <v>9</v>
      </c>
      <c r="E3" s="13" t="s">
        <v>10</v>
      </c>
      <c r="F3" s="13" t="s">
        <v>9</v>
      </c>
      <c r="G3" s="13" t="s">
        <v>10</v>
      </c>
      <c r="H3" s="61"/>
      <c r="I3" s="61"/>
      <c r="J3" s="13"/>
    </row>
    <row r="4" spans="1:10" ht="51" customHeight="1">
      <c r="A4" s="13" t="s">
        <v>7</v>
      </c>
      <c r="B4" s="50" t="s">
        <v>8</v>
      </c>
      <c r="C4" s="13" t="s">
        <v>9</v>
      </c>
      <c r="D4" s="13">
        <v>100</v>
      </c>
      <c r="E4" s="13">
        <v>73</v>
      </c>
      <c r="F4" s="13">
        <f>G4/E4*100</f>
        <v>102.73972602739727</v>
      </c>
      <c r="G4" s="13">
        <v>75</v>
      </c>
      <c r="H4" s="51" t="s">
        <v>126</v>
      </c>
      <c r="I4" s="13" t="s">
        <v>11</v>
      </c>
      <c r="J4" s="13"/>
    </row>
    <row r="5" spans="1:10" ht="33.75">
      <c r="A5" s="52" t="s">
        <v>13</v>
      </c>
      <c r="B5" s="50" t="s">
        <v>8</v>
      </c>
      <c r="C5" s="13"/>
      <c r="D5" s="13">
        <v>100</v>
      </c>
      <c r="E5" s="13">
        <v>220</v>
      </c>
      <c r="F5" s="53">
        <f>G5/E5*100</f>
        <v>94.0909090909091</v>
      </c>
      <c r="G5" s="13">
        <v>207</v>
      </c>
      <c r="H5" s="54" t="s">
        <v>122</v>
      </c>
      <c r="I5" s="13"/>
      <c r="J5" s="13"/>
    </row>
    <row r="6" spans="1:10" ht="33.75">
      <c r="A6" s="52" t="s">
        <v>14</v>
      </c>
      <c r="B6" s="50" t="s">
        <v>8</v>
      </c>
      <c r="C6" s="13"/>
      <c r="D6" s="13">
        <v>100</v>
      </c>
      <c r="E6" s="13">
        <v>395</v>
      </c>
      <c r="F6" s="53">
        <f aca="true" t="shared" si="0" ref="F6:F15">G6/E6*100</f>
        <v>97.21518987341771</v>
      </c>
      <c r="G6" s="13">
        <v>384</v>
      </c>
      <c r="H6" s="13" t="s">
        <v>44</v>
      </c>
      <c r="I6" s="13"/>
      <c r="J6" s="13"/>
    </row>
    <row r="7" spans="1:10" ht="38.25">
      <c r="A7" s="52" t="s">
        <v>27</v>
      </c>
      <c r="B7" s="50" t="s">
        <v>8</v>
      </c>
      <c r="C7" s="13"/>
      <c r="D7" s="13">
        <v>100</v>
      </c>
      <c r="E7" s="13">
        <v>218</v>
      </c>
      <c r="F7" s="53">
        <f t="shared" si="0"/>
        <v>98.1651376146789</v>
      </c>
      <c r="G7" s="13">
        <v>214</v>
      </c>
      <c r="H7" s="54" t="s">
        <v>128</v>
      </c>
      <c r="I7" s="13"/>
      <c r="J7" s="13"/>
    </row>
    <row r="8" spans="1:10" ht="33.75">
      <c r="A8" s="52" t="s">
        <v>28</v>
      </c>
      <c r="B8" s="50" t="s">
        <v>8</v>
      </c>
      <c r="C8" s="13"/>
      <c r="D8" s="13">
        <v>100</v>
      </c>
      <c r="E8" s="13">
        <v>135</v>
      </c>
      <c r="F8" s="53">
        <f t="shared" si="0"/>
        <v>98.51851851851852</v>
      </c>
      <c r="G8" s="13">
        <v>133</v>
      </c>
      <c r="H8" s="13" t="s">
        <v>130</v>
      </c>
      <c r="I8" s="13"/>
      <c r="J8" s="13"/>
    </row>
    <row r="9" spans="1:10" ht="33.75">
      <c r="A9" s="52" t="s">
        <v>12</v>
      </c>
      <c r="B9" s="50" t="s">
        <v>8</v>
      </c>
      <c r="C9" s="13"/>
      <c r="D9" s="13">
        <v>100</v>
      </c>
      <c r="E9" s="13">
        <v>24</v>
      </c>
      <c r="F9" s="53">
        <f t="shared" si="0"/>
        <v>95.83333333333334</v>
      </c>
      <c r="G9" s="13">
        <v>23</v>
      </c>
      <c r="H9" s="13" t="s">
        <v>135</v>
      </c>
      <c r="I9" s="13"/>
      <c r="J9" s="13"/>
    </row>
    <row r="10" spans="1:10" ht="33.75">
      <c r="A10" s="52" t="s">
        <v>29</v>
      </c>
      <c r="B10" s="50" t="s">
        <v>8</v>
      </c>
      <c r="C10" s="13"/>
      <c r="D10" s="13">
        <v>100</v>
      </c>
      <c r="E10" s="13">
        <v>27</v>
      </c>
      <c r="F10" s="53">
        <f t="shared" si="0"/>
        <v>85.18518518518519</v>
      </c>
      <c r="G10" s="13">
        <v>23</v>
      </c>
      <c r="H10" s="13" t="s">
        <v>130</v>
      </c>
      <c r="I10" s="13"/>
      <c r="J10" s="13"/>
    </row>
    <row r="11" spans="1:10" ht="33.75">
      <c r="A11" s="55" t="s">
        <v>30</v>
      </c>
      <c r="B11" s="50" t="s">
        <v>8</v>
      </c>
      <c r="C11" s="13"/>
      <c r="D11" s="13">
        <v>100</v>
      </c>
      <c r="E11" s="13">
        <v>39</v>
      </c>
      <c r="F11" s="53">
        <f t="shared" si="0"/>
        <v>100</v>
      </c>
      <c r="G11" s="13">
        <v>39</v>
      </c>
      <c r="H11" s="13"/>
      <c r="I11" s="13"/>
      <c r="J11" s="13"/>
    </row>
    <row r="12" spans="1:10" ht="33.75">
      <c r="A12" s="52" t="s">
        <v>31</v>
      </c>
      <c r="B12" s="50" t="s">
        <v>8</v>
      </c>
      <c r="C12" s="13"/>
      <c r="D12" s="13">
        <v>100</v>
      </c>
      <c r="E12" s="13">
        <v>56</v>
      </c>
      <c r="F12" s="53">
        <f t="shared" si="0"/>
        <v>96.42857142857143</v>
      </c>
      <c r="G12" s="13">
        <v>54</v>
      </c>
      <c r="H12" s="13" t="s">
        <v>41</v>
      </c>
      <c r="I12" s="13"/>
      <c r="J12" s="13"/>
    </row>
    <row r="13" spans="1:10" ht="33.75">
      <c r="A13" s="55" t="s">
        <v>32</v>
      </c>
      <c r="B13" s="50" t="s">
        <v>8</v>
      </c>
      <c r="C13" s="13"/>
      <c r="D13" s="13">
        <v>100</v>
      </c>
      <c r="E13" s="13">
        <v>35</v>
      </c>
      <c r="F13" s="53">
        <f t="shared" si="0"/>
        <v>105.71428571428572</v>
      </c>
      <c r="G13" s="13">
        <v>37</v>
      </c>
      <c r="H13" s="13" t="s">
        <v>123</v>
      </c>
      <c r="I13" s="13"/>
      <c r="J13" s="13"/>
    </row>
    <row r="14" spans="1:10" ht="33.75">
      <c r="A14" s="55" t="s">
        <v>33</v>
      </c>
      <c r="B14" s="50" t="s">
        <v>8</v>
      </c>
      <c r="C14" s="13"/>
      <c r="D14" s="13">
        <v>100</v>
      </c>
      <c r="E14" s="13">
        <v>10</v>
      </c>
      <c r="F14" s="53">
        <f t="shared" si="0"/>
        <v>110.00000000000001</v>
      </c>
      <c r="G14" s="13">
        <v>11</v>
      </c>
      <c r="H14" s="13" t="s">
        <v>134</v>
      </c>
      <c r="I14" s="13"/>
      <c r="J14" s="13"/>
    </row>
    <row r="15" spans="1:10" ht="33.75">
      <c r="A15" s="55" t="s">
        <v>34</v>
      </c>
      <c r="B15" s="50" t="s">
        <v>8</v>
      </c>
      <c r="C15" s="13"/>
      <c r="D15" s="13">
        <v>100</v>
      </c>
      <c r="E15" s="13">
        <v>13</v>
      </c>
      <c r="F15" s="53">
        <f t="shared" si="0"/>
        <v>100</v>
      </c>
      <c r="G15" s="13">
        <v>13</v>
      </c>
      <c r="H15" s="13"/>
      <c r="I15" s="13"/>
      <c r="J15" s="13"/>
    </row>
    <row r="16" spans="1:10" ht="12.75">
      <c r="A16" s="55"/>
      <c r="B16" s="50"/>
      <c r="C16" s="13"/>
      <c r="D16" s="13"/>
      <c r="E16" s="13">
        <f>SUM(E4:E15)</f>
        <v>1245</v>
      </c>
      <c r="F16" s="13"/>
      <c r="G16" s="13">
        <f>SUM(G4:G15)</f>
        <v>1213</v>
      </c>
      <c r="H16" s="13"/>
      <c r="I16" s="13"/>
      <c r="J16" s="13"/>
    </row>
    <row r="17" spans="1:10" ht="12.75">
      <c r="A17" s="55"/>
      <c r="B17" s="50"/>
      <c r="C17" s="13"/>
      <c r="D17" s="13"/>
      <c r="E17" s="13"/>
      <c r="F17" s="13"/>
      <c r="G17" s="13"/>
      <c r="H17" s="13"/>
      <c r="I17" s="13"/>
      <c r="J17" s="13"/>
    </row>
    <row r="18" spans="1:10" ht="22.5">
      <c r="A18" s="55" t="s">
        <v>34</v>
      </c>
      <c r="B18" s="50" t="s">
        <v>53</v>
      </c>
      <c r="C18" s="13"/>
      <c r="D18" s="13">
        <v>100</v>
      </c>
      <c r="E18" s="13">
        <v>5</v>
      </c>
      <c r="F18" s="53">
        <f aca="true" t="shared" si="1" ref="F18:F27">G18/E18*100</f>
        <v>60</v>
      </c>
      <c r="G18" s="13">
        <v>3</v>
      </c>
      <c r="H18" s="13" t="s">
        <v>52</v>
      </c>
      <c r="I18" s="13" t="s">
        <v>42</v>
      </c>
      <c r="J18" s="13"/>
    </row>
    <row r="19" spans="1:10" ht="22.5">
      <c r="A19" s="55"/>
      <c r="B19" s="50" t="s">
        <v>54</v>
      </c>
      <c r="C19" s="13"/>
      <c r="D19" s="13"/>
      <c r="E19" s="13">
        <v>10</v>
      </c>
      <c r="F19" s="53">
        <f t="shared" si="1"/>
        <v>90</v>
      </c>
      <c r="G19" s="13">
        <v>9</v>
      </c>
      <c r="H19" s="13" t="s">
        <v>52</v>
      </c>
      <c r="I19" s="13"/>
      <c r="J19" s="13"/>
    </row>
    <row r="20" spans="1:10" ht="22.5">
      <c r="A20" s="52" t="s">
        <v>12</v>
      </c>
      <c r="B20" s="50" t="s">
        <v>53</v>
      </c>
      <c r="C20" s="13"/>
      <c r="D20" s="13">
        <v>100</v>
      </c>
      <c r="E20" s="13">
        <v>15</v>
      </c>
      <c r="F20" s="53">
        <f t="shared" si="1"/>
        <v>126.66666666666666</v>
      </c>
      <c r="G20" s="13">
        <v>19</v>
      </c>
      <c r="H20" s="62" t="s">
        <v>138</v>
      </c>
      <c r="I20" s="13"/>
      <c r="J20" s="13"/>
    </row>
    <row r="21" spans="1:10" ht="22.5">
      <c r="A21" s="52"/>
      <c r="B21" s="50" t="s">
        <v>54</v>
      </c>
      <c r="C21" s="13"/>
      <c r="D21" s="13"/>
      <c r="E21" s="13">
        <v>20</v>
      </c>
      <c r="F21" s="53"/>
      <c r="G21" s="13">
        <v>28</v>
      </c>
      <c r="H21" s="63"/>
      <c r="I21" s="13"/>
      <c r="J21" s="13"/>
    </row>
    <row r="22" spans="1:10" ht="22.5">
      <c r="A22" s="55" t="s">
        <v>30</v>
      </c>
      <c r="B22" s="50" t="s">
        <v>53</v>
      </c>
      <c r="C22" s="13"/>
      <c r="D22" s="13">
        <v>100</v>
      </c>
      <c r="E22" s="13">
        <v>5</v>
      </c>
      <c r="F22" s="53">
        <f t="shared" si="1"/>
        <v>140</v>
      </c>
      <c r="G22" s="13">
        <v>7</v>
      </c>
      <c r="H22" s="13"/>
      <c r="I22" s="13"/>
      <c r="J22" s="13"/>
    </row>
    <row r="23" spans="1:10" ht="22.5">
      <c r="A23" s="55"/>
      <c r="B23" s="50" t="s">
        <v>54</v>
      </c>
      <c r="C23" s="13"/>
      <c r="D23" s="13"/>
      <c r="E23" s="13">
        <v>25</v>
      </c>
      <c r="F23" s="53">
        <f t="shared" si="1"/>
        <v>84</v>
      </c>
      <c r="G23" s="13">
        <v>21</v>
      </c>
      <c r="H23" s="13"/>
      <c r="I23" s="13"/>
      <c r="J23" s="13"/>
    </row>
    <row r="24" spans="1:10" ht="22.5">
      <c r="A24" s="55" t="s">
        <v>32</v>
      </c>
      <c r="B24" s="50" t="s">
        <v>53</v>
      </c>
      <c r="C24" s="13"/>
      <c r="D24" s="13">
        <v>100</v>
      </c>
      <c r="E24" s="13">
        <v>15</v>
      </c>
      <c r="F24" s="53">
        <f t="shared" si="1"/>
        <v>60</v>
      </c>
      <c r="G24" s="13">
        <v>9</v>
      </c>
      <c r="H24" s="13"/>
      <c r="I24" s="13"/>
      <c r="J24" s="13"/>
    </row>
    <row r="25" spans="1:10" ht="22.5">
      <c r="A25" s="55"/>
      <c r="B25" s="50" t="s">
        <v>54</v>
      </c>
      <c r="C25" s="13"/>
      <c r="D25" s="13"/>
      <c r="E25" s="13">
        <v>25</v>
      </c>
      <c r="F25" s="53">
        <f t="shared" si="1"/>
        <v>128</v>
      </c>
      <c r="G25" s="13">
        <v>32</v>
      </c>
      <c r="H25" s="13"/>
      <c r="I25" s="13"/>
      <c r="J25" s="13"/>
    </row>
    <row r="26" spans="1:10" ht="22.5">
      <c r="A26" s="55" t="s">
        <v>33</v>
      </c>
      <c r="B26" s="50" t="s">
        <v>53</v>
      </c>
      <c r="C26" s="13"/>
      <c r="D26" s="13">
        <v>100</v>
      </c>
      <c r="E26" s="13">
        <v>8</v>
      </c>
      <c r="F26" s="53">
        <f t="shared" si="1"/>
        <v>75</v>
      </c>
      <c r="G26" s="13">
        <v>6</v>
      </c>
      <c r="H26" s="13"/>
      <c r="I26" s="13"/>
      <c r="J26" s="13"/>
    </row>
    <row r="27" spans="1:10" ht="22.5">
      <c r="A27" s="55"/>
      <c r="B27" s="50" t="s">
        <v>54</v>
      </c>
      <c r="C27" s="13"/>
      <c r="D27" s="13"/>
      <c r="E27" s="13">
        <v>10</v>
      </c>
      <c r="F27" s="53">
        <f t="shared" si="1"/>
        <v>100</v>
      </c>
      <c r="G27" s="13">
        <v>10</v>
      </c>
      <c r="H27" s="13"/>
      <c r="I27" s="13"/>
      <c r="J27" s="13"/>
    </row>
    <row r="28" spans="1:10" ht="12" customHeight="1">
      <c r="A28" s="13"/>
      <c r="B28" s="49"/>
      <c r="C28" s="13"/>
      <c r="D28" s="13"/>
      <c r="E28" s="13">
        <f>SUM(E18:E27)</f>
        <v>138</v>
      </c>
      <c r="F28" s="13"/>
      <c r="G28" s="13">
        <f>SUM(G18:G27)</f>
        <v>144</v>
      </c>
      <c r="H28" s="13"/>
      <c r="I28" s="13"/>
      <c r="J28" s="13"/>
    </row>
    <row r="29" spans="1:10" ht="12.75" hidden="1">
      <c r="A29" s="13"/>
      <c r="B29" s="49"/>
      <c r="C29" s="13"/>
      <c r="D29" s="13"/>
      <c r="E29" s="13"/>
      <c r="F29" s="13"/>
      <c r="G29" s="13"/>
      <c r="H29" s="13"/>
      <c r="I29" s="13"/>
      <c r="J29" s="13"/>
    </row>
    <row r="30" spans="1:10" ht="12.75" hidden="1">
      <c r="A30" s="13"/>
      <c r="B30" s="49"/>
      <c r="C30" s="13"/>
      <c r="D30" s="13"/>
      <c r="E30" s="13"/>
      <c r="F30" s="13"/>
      <c r="G30" s="13"/>
      <c r="H30" s="13"/>
      <c r="I30" s="13"/>
      <c r="J30" s="13"/>
    </row>
    <row r="31" spans="1:10" ht="33.75">
      <c r="A31" s="52" t="s">
        <v>13</v>
      </c>
      <c r="B31" s="50" t="s">
        <v>38</v>
      </c>
      <c r="C31" s="13"/>
      <c r="D31" s="13">
        <v>100</v>
      </c>
      <c r="E31" s="13">
        <v>280</v>
      </c>
      <c r="F31" s="13">
        <f>G31/E31*100</f>
        <v>98.57142857142858</v>
      </c>
      <c r="G31" s="13">
        <v>276</v>
      </c>
      <c r="H31" s="13" t="s">
        <v>129</v>
      </c>
      <c r="I31" s="13"/>
      <c r="J31" s="13"/>
    </row>
    <row r="32" spans="1:10" ht="40.5" customHeight="1">
      <c r="A32" s="52" t="s">
        <v>14</v>
      </c>
      <c r="B32" s="49"/>
      <c r="C32" s="13"/>
      <c r="D32" s="13">
        <v>100</v>
      </c>
      <c r="E32" s="13">
        <v>408</v>
      </c>
      <c r="F32" s="53">
        <f>G32/E32*100</f>
        <v>101.96078431372548</v>
      </c>
      <c r="G32" s="13">
        <v>416</v>
      </c>
      <c r="H32" s="51" t="s">
        <v>123</v>
      </c>
      <c r="I32" s="13"/>
      <c r="J32" s="13"/>
    </row>
    <row r="33" spans="1:10" ht="12.75">
      <c r="A33" s="52" t="s">
        <v>27</v>
      </c>
      <c r="B33" s="49"/>
      <c r="C33" s="13"/>
      <c r="D33" s="13">
        <v>100</v>
      </c>
      <c r="E33" s="13">
        <v>237</v>
      </c>
      <c r="F33" s="53">
        <f>G33/E33*100</f>
        <v>96.62447257383965</v>
      </c>
      <c r="G33" s="13">
        <v>229</v>
      </c>
      <c r="H33" s="13" t="s">
        <v>43</v>
      </c>
      <c r="I33" s="13"/>
      <c r="J33" s="13"/>
    </row>
    <row r="34" spans="1:10" ht="12.75">
      <c r="A34" s="52" t="s">
        <v>28</v>
      </c>
      <c r="B34" s="49"/>
      <c r="C34" s="13"/>
      <c r="D34" s="13">
        <v>100</v>
      </c>
      <c r="E34" s="13">
        <v>128</v>
      </c>
      <c r="F34" s="53">
        <f aca="true" t="shared" si="2" ref="F34:F39">G34/E34*100</f>
        <v>101.5625</v>
      </c>
      <c r="G34" s="13">
        <v>130</v>
      </c>
      <c r="H34" s="13" t="s">
        <v>131</v>
      </c>
      <c r="I34" s="13"/>
      <c r="J34" s="13"/>
    </row>
    <row r="35" spans="1:10" ht="12.75">
      <c r="A35" s="52" t="s">
        <v>12</v>
      </c>
      <c r="B35" s="49"/>
      <c r="C35" s="13"/>
      <c r="D35" s="13">
        <v>100</v>
      </c>
      <c r="E35" s="13">
        <v>35</v>
      </c>
      <c r="F35" s="53">
        <f t="shared" si="2"/>
        <v>105.71428571428572</v>
      </c>
      <c r="G35" s="13">
        <v>37</v>
      </c>
      <c r="H35" s="13" t="s">
        <v>131</v>
      </c>
      <c r="I35" s="13"/>
      <c r="J35" s="13"/>
    </row>
    <row r="36" spans="1:10" ht="12.75">
      <c r="A36" s="52" t="s">
        <v>29</v>
      </c>
      <c r="B36" s="49"/>
      <c r="C36" s="13"/>
      <c r="D36" s="13">
        <v>100</v>
      </c>
      <c r="E36" s="13">
        <v>30</v>
      </c>
      <c r="F36" s="53">
        <f t="shared" si="2"/>
        <v>120</v>
      </c>
      <c r="G36" s="13">
        <v>36</v>
      </c>
      <c r="H36" s="13" t="s">
        <v>131</v>
      </c>
      <c r="I36" s="13"/>
      <c r="J36" s="13"/>
    </row>
    <row r="37" spans="1:10" ht="12.75">
      <c r="A37" s="55" t="s">
        <v>30</v>
      </c>
      <c r="B37" s="49"/>
      <c r="C37" s="13"/>
      <c r="D37" s="13">
        <v>100</v>
      </c>
      <c r="E37" s="13">
        <v>38</v>
      </c>
      <c r="F37" s="53">
        <f t="shared" si="2"/>
        <v>105.26315789473684</v>
      </c>
      <c r="G37" s="13">
        <v>40</v>
      </c>
      <c r="H37" s="13" t="s">
        <v>131</v>
      </c>
      <c r="I37" s="13"/>
      <c r="J37" s="13"/>
    </row>
    <row r="38" spans="1:10" ht="12.75">
      <c r="A38" s="52" t="s">
        <v>31</v>
      </c>
      <c r="B38" s="49"/>
      <c r="C38" s="13"/>
      <c r="D38" s="13">
        <v>100</v>
      </c>
      <c r="E38" s="13">
        <v>62</v>
      </c>
      <c r="F38" s="53">
        <f t="shared" si="2"/>
        <v>101.61290322580645</v>
      </c>
      <c r="G38" s="13">
        <v>63</v>
      </c>
      <c r="H38" s="13" t="s">
        <v>133</v>
      </c>
      <c r="I38" s="13"/>
      <c r="J38" s="13"/>
    </row>
    <row r="39" spans="1:10" ht="51">
      <c r="A39" s="55" t="s">
        <v>32</v>
      </c>
      <c r="B39" s="49"/>
      <c r="C39" s="13"/>
      <c r="D39" s="13">
        <v>100</v>
      </c>
      <c r="E39" s="13">
        <v>44</v>
      </c>
      <c r="F39" s="53">
        <f t="shared" si="2"/>
        <v>97.72727272727273</v>
      </c>
      <c r="G39" s="13">
        <v>43</v>
      </c>
      <c r="H39" s="54" t="s">
        <v>139</v>
      </c>
      <c r="I39" s="13"/>
      <c r="J39" s="13"/>
    </row>
    <row r="40" spans="1:10" ht="12.75">
      <c r="A40" s="55" t="s">
        <v>33</v>
      </c>
      <c r="B40" s="49"/>
      <c r="C40" s="13"/>
      <c r="D40" s="13">
        <v>100</v>
      </c>
      <c r="E40" s="13">
        <v>15</v>
      </c>
      <c r="F40" s="13">
        <v>89</v>
      </c>
      <c r="G40" s="13">
        <v>16</v>
      </c>
      <c r="H40" s="13" t="s">
        <v>134</v>
      </c>
      <c r="I40" s="13"/>
      <c r="J40" s="13"/>
    </row>
    <row r="41" spans="1:10" ht="12.75">
      <c r="A41" s="55" t="s">
        <v>34</v>
      </c>
      <c r="B41" s="49"/>
      <c r="C41" s="13"/>
      <c r="D41" s="13"/>
      <c r="E41" s="13"/>
      <c r="F41" s="13"/>
      <c r="G41" s="13"/>
      <c r="H41" s="13"/>
      <c r="I41" s="13"/>
      <c r="J41" s="13"/>
    </row>
    <row r="42" spans="1:10" ht="12.75">
      <c r="A42" s="13"/>
      <c r="B42" s="49"/>
      <c r="C42" s="13"/>
      <c r="D42" s="13"/>
      <c r="E42" s="13">
        <f>SUM(E31:E41)</f>
        <v>1277</v>
      </c>
      <c r="F42" s="13"/>
      <c r="G42" s="13">
        <f>SUM(G31:G41)</f>
        <v>1286</v>
      </c>
      <c r="H42" s="13"/>
      <c r="I42" s="13"/>
      <c r="J42" s="13"/>
    </row>
    <row r="43" spans="1:10" ht="12.75">
      <c r="A43" s="13"/>
      <c r="B43" s="49"/>
      <c r="C43" s="13"/>
      <c r="D43" s="13"/>
      <c r="E43" s="13"/>
      <c r="F43" s="13"/>
      <c r="G43" s="13"/>
      <c r="H43" s="13"/>
      <c r="I43" s="13"/>
      <c r="J43" s="13"/>
    </row>
    <row r="44" spans="1:10" ht="12.75">
      <c r="A44" s="13"/>
      <c r="B44" s="49"/>
      <c r="C44" s="13"/>
      <c r="D44" s="13"/>
      <c r="E44" s="13"/>
      <c r="F44" s="13"/>
      <c r="G44" s="13"/>
      <c r="H44" s="13"/>
      <c r="I44" s="13"/>
      <c r="J44" s="13"/>
    </row>
    <row r="45" spans="1:10" ht="12.75">
      <c r="A45" s="13"/>
      <c r="B45" s="49"/>
      <c r="C45" s="13"/>
      <c r="D45" s="13"/>
      <c r="E45" s="13"/>
      <c r="F45" s="13"/>
      <c r="G45" s="13"/>
      <c r="H45" s="13"/>
      <c r="I45" s="13"/>
      <c r="J45" s="13"/>
    </row>
    <row r="46" spans="1:10" ht="38.25">
      <c r="A46" s="52" t="s">
        <v>13</v>
      </c>
      <c r="B46" s="50" t="s">
        <v>39</v>
      </c>
      <c r="C46" s="13"/>
      <c r="D46" s="13">
        <v>100</v>
      </c>
      <c r="E46" s="13">
        <v>44</v>
      </c>
      <c r="F46" s="53">
        <f>G46/E46*100</f>
        <v>102.27272727272727</v>
      </c>
      <c r="G46" s="13">
        <v>45</v>
      </c>
      <c r="H46" s="51" t="s">
        <v>40</v>
      </c>
      <c r="I46" s="13"/>
      <c r="J46" s="13"/>
    </row>
    <row r="47" spans="1:10" ht="38.25">
      <c r="A47" s="52" t="s">
        <v>14</v>
      </c>
      <c r="B47" s="49"/>
      <c r="C47" s="13"/>
      <c r="D47" s="13">
        <v>100</v>
      </c>
      <c r="E47" s="13">
        <v>42</v>
      </c>
      <c r="F47" s="53">
        <f aca="true" t="shared" si="3" ref="F47:F54">G47/E47*100</f>
        <v>85.71428571428571</v>
      </c>
      <c r="G47" s="13">
        <v>36</v>
      </c>
      <c r="H47" s="51" t="s">
        <v>127</v>
      </c>
      <c r="I47" s="13"/>
      <c r="J47" s="13"/>
    </row>
    <row r="48" spans="1:10" ht="12.75">
      <c r="A48" s="52" t="s">
        <v>27</v>
      </c>
      <c r="B48" s="49"/>
      <c r="C48" s="13"/>
      <c r="D48" s="13">
        <v>100</v>
      </c>
      <c r="E48" s="13">
        <v>34</v>
      </c>
      <c r="F48" s="53">
        <f t="shared" si="3"/>
        <v>85.29411764705883</v>
      </c>
      <c r="G48" s="13">
        <v>29</v>
      </c>
      <c r="H48" s="13" t="s">
        <v>124</v>
      </c>
      <c r="I48" s="13"/>
      <c r="J48" s="13"/>
    </row>
    <row r="49" spans="1:10" ht="12.75">
      <c r="A49" s="52" t="s">
        <v>28</v>
      </c>
      <c r="B49" s="49"/>
      <c r="C49" s="13"/>
      <c r="D49" s="13">
        <v>100</v>
      </c>
      <c r="E49" s="13">
        <v>18</v>
      </c>
      <c r="F49" s="53">
        <f t="shared" si="3"/>
        <v>111.11111111111111</v>
      </c>
      <c r="G49" s="13">
        <v>20</v>
      </c>
      <c r="H49" s="13" t="s">
        <v>132</v>
      </c>
      <c r="I49" s="13"/>
      <c r="J49" s="13"/>
    </row>
    <row r="50" spans="1:10" ht="12.75">
      <c r="A50" s="52" t="s">
        <v>12</v>
      </c>
      <c r="B50" s="49"/>
      <c r="C50" s="13"/>
      <c r="D50" s="13">
        <v>100</v>
      </c>
      <c r="E50" s="13">
        <v>8</v>
      </c>
      <c r="F50" s="53">
        <f t="shared" si="3"/>
        <v>62.5</v>
      </c>
      <c r="G50" s="13">
        <v>5</v>
      </c>
      <c r="H50" s="13" t="s">
        <v>136</v>
      </c>
      <c r="I50" s="13"/>
      <c r="J50" s="13"/>
    </row>
    <row r="51" spans="1:10" ht="12.75">
      <c r="A51" s="52" t="s">
        <v>29</v>
      </c>
      <c r="B51" s="49"/>
      <c r="C51" s="13"/>
      <c r="D51" s="13">
        <v>100</v>
      </c>
      <c r="E51" s="13">
        <v>8</v>
      </c>
      <c r="F51" s="53">
        <f t="shared" si="3"/>
        <v>112.5</v>
      </c>
      <c r="G51" s="13">
        <v>9</v>
      </c>
      <c r="H51" s="13" t="s">
        <v>131</v>
      </c>
      <c r="I51" s="13"/>
      <c r="J51" s="13"/>
    </row>
    <row r="52" spans="1:10" ht="12.75">
      <c r="A52" s="55" t="s">
        <v>30</v>
      </c>
      <c r="B52" s="49"/>
      <c r="C52" s="13"/>
      <c r="D52" s="13">
        <v>100</v>
      </c>
      <c r="E52" s="13">
        <v>8</v>
      </c>
      <c r="F52" s="53">
        <f t="shared" si="3"/>
        <v>50</v>
      </c>
      <c r="G52" s="13">
        <v>4</v>
      </c>
      <c r="H52" s="13" t="s">
        <v>140</v>
      </c>
      <c r="I52" s="13"/>
      <c r="J52" s="13"/>
    </row>
    <row r="53" spans="1:10" ht="12.75">
      <c r="A53" s="52" t="s">
        <v>31</v>
      </c>
      <c r="B53" s="49"/>
      <c r="C53" s="13"/>
      <c r="D53" s="13">
        <v>100</v>
      </c>
      <c r="E53" s="13">
        <v>9</v>
      </c>
      <c r="F53" s="53">
        <f t="shared" si="3"/>
        <v>122.22222222222223</v>
      </c>
      <c r="G53" s="13">
        <v>11</v>
      </c>
      <c r="H53" s="13"/>
      <c r="I53" s="13"/>
      <c r="J53" s="13"/>
    </row>
    <row r="54" spans="1:10" ht="12.75">
      <c r="A54" s="55" t="s">
        <v>32</v>
      </c>
      <c r="B54" s="49"/>
      <c r="C54" s="13"/>
      <c r="D54" s="13">
        <v>100</v>
      </c>
      <c r="E54" s="13">
        <v>6</v>
      </c>
      <c r="F54" s="53">
        <f t="shared" si="3"/>
        <v>116.66666666666667</v>
      </c>
      <c r="G54" s="13">
        <v>7</v>
      </c>
      <c r="H54" s="13" t="s">
        <v>131</v>
      </c>
      <c r="I54" s="13"/>
      <c r="J54" s="13"/>
    </row>
    <row r="55" spans="1:10" ht="12.75">
      <c r="A55" s="55" t="s">
        <v>33</v>
      </c>
      <c r="B55" s="49"/>
      <c r="C55" s="13"/>
      <c r="D55" s="13"/>
      <c r="E55" s="13"/>
      <c r="F55" s="13"/>
      <c r="G55" s="13"/>
      <c r="H55" s="13"/>
      <c r="I55" s="13"/>
      <c r="J55" s="13"/>
    </row>
    <row r="56" spans="1:10" ht="12.75">
      <c r="A56" s="55" t="s">
        <v>34</v>
      </c>
      <c r="B56" s="49"/>
      <c r="C56" s="13"/>
      <c r="D56" s="13"/>
      <c r="E56" s="13"/>
      <c r="F56" s="13"/>
      <c r="G56" s="13"/>
      <c r="H56" s="13"/>
      <c r="I56" s="13"/>
      <c r="J56" s="13"/>
    </row>
    <row r="57" spans="1:10" ht="12.75">
      <c r="A57" s="13"/>
      <c r="B57" s="49"/>
      <c r="C57" s="13"/>
      <c r="D57" s="13"/>
      <c r="E57" s="13">
        <f>SUM(E46:E56)</f>
        <v>177</v>
      </c>
      <c r="F57" s="13"/>
      <c r="G57" s="13">
        <f>SUM(G46:G56)</f>
        <v>166</v>
      </c>
      <c r="H57" s="13"/>
      <c r="I57" s="13"/>
      <c r="J57" s="13"/>
    </row>
    <row r="58" spans="1:10" ht="12.75">
      <c r="A58" s="13"/>
      <c r="B58" s="49"/>
      <c r="C58" s="13"/>
      <c r="D58" s="13"/>
      <c r="E58" s="13"/>
      <c r="F58" s="13"/>
      <c r="G58" s="13"/>
      <c r="H58" s="13"/>
      <c r="I58" s="13"/>
      <c r="J58" s="13"/>
    </row>
    <row r="59" spans="1:10" ht="12.75">
      <c r="A59" s="13"/>
      <c r="B59" s="49"/>
      <c r="C59" s="13"/>
      <c r="D59" s="13"/>
      <c r="E59" s="13"/>
      <c r="F59" s="13"/>
      <c r="G59" s="13"/>
      <c r="H59" s="13"/>
      <c r="I59" s="13"/>
      <c r="J59" s="13"/>
    </row>
    <row r="60" spans="1:10" ht="12.75">
      <c r="A60" s="13"/>
      <c r="B60" s="49"/>
      <c r="C60" s="13"/>
      <c r="D60" s="13"/>
      <c r="E60" s="13"/>
      <c r="F60" s="13"/>
      <c r="G60" s="13"/>
      <c r="H60" s="13"/>
      <c r="I60" s="13"/>
      <c r="J60" s="13"/>
    </row>
    <row r="61" spans="1:10" ht="22.5">
      <c r="A61" s="13" t="s">
        <v>15</v>
      </c>
      <c r="B61" s="50" t="s">
        <v>53</v>
      </c>
      <c r="C61" s="13"/>
      <c r="D61" s="13">
        <v>100</v>
      </c>
      <c r="E61" s="13">
        <v>70</v>
      </c>
      <c r="F61" s="53">
        <f>G61/E61*100</f>
        <v>105.71428571428572</v>
      </c>
      <c r="G61" s="13">
        <v>74</v>
      </c>
      <c r="H61" s="13"/>
      <c r="I61" s="13">
        <f>339/314</f>
        <v>1.0796178343949046</v>
      </c>
      <c r="J61" s="13"/>
    </row>
    <row r="62" spans="1:10" ht="22.5">
      <c r="A62" s="13"/>
      <c r="B62" s="50" t="s">
        <v>54</v>
      </c>
      <c r="C62" s="13"/>
      <c r="D62" s="13"/>
      <c r="E62" s="13">
        <v>260</v>
      </c>
      <c r="F62" s="53">
        <f>G62/E62*100</f>
        <v>96.15384615384616</v>
      </c>
      <c r="G62" s="13">
        <v>250</v>
      </c>
      <c r="H62" s="13"/>
      <c r="I62" s="13"/>
      <c r="J62" s="13"/>
    </row>
    <row r="63" spans="1:10" ht="22.5">
      <c r="A63" s="56" t="s">
        <v>16</v>
      </c>
      <c r="B63" s="50" t="s">
        <v>53</v>
      </c>
      <c r="C63" s="13"/>
      <c r="D63" s="13">
        <v>100</v>
      </c>
      <c r="E63" s="13">
        <v>23</v>
      </c>
      <c r="F63" s="13">
        <v>100</v>
      </c>
      <c r="G63" s="13">
        <v>22</v>
      </c>
      <c r="H63" s="13"/>
      <c r="I63" s="13">
        <f>168/166</f>
        <v>1.0120481927710843</v>
      </c>
      <c r="J63" s="13"/>
    </row>
    <row r="64" spans="1:10" ht="22.5">
      <c r="A64" s="57"/>
      <c r="B64" s="50" t="s">
        <v>54</v>
      </c>
      <c r="C64" s="13"/>
      <c r="D64" s="13"/>
      <c r="E64" s="13">
        <v>145</v>
      </c>
      <c r="F64" s="53">
        <f aca="true" t="shared" si="4" ref="F64:F76">G64/E64*100</f>
        <v>107.58620689655172</v>
      </c>
      <c r="G64" s="13">
        <v>156</v>
      </c>
      <c r="H64" s="13"/>
      <c r="I64" s="13"/>
      <c r="J64" s="13"/>
    </row>
    <row r="65" spans="1:30" ht="22.5">
      <c r="A65" s="52" t="s">
        <v>17</v>
      </c>
      <c r="B65" s="50" t="s">
        <v>53</v>
      </c>
      <c r="C65" s="13"/>
      <c r="D65" s="13">
        <v>100</v>
      </c>
      <c r="E65" s="13">
        <v>18</v>
      </c>
      <c r="F65" s="53">
        <f t="shared" si="4"/>
        <v>105.55555555555556</v>
      </c>
      <c r="G65" s="13">
        <v>19</v>
      </c>
      <c r="H65" s="13"/>
      <c r="I65" s="13">
        <f>145/136</f>
        <v>1.0661764705882353</v>
      </c>
      <c r="J65" s="13"/>
      <c r="K65" s="66">
        <v>18</v>
      </c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>
        <v>19</v>
      </c>
      <c r="W65" s="67"/>
      <c r="X65" s="67"/>
      <c r="Y65" s="67"/>
      <c r="Z65" s="67"/>
      <c r="AA65" s="67"/>
      <c r="AB65" s="67"/>
      <c r="AC65" s="67"/>
      <c r="AD65" s="68"/>
    </row>
    <row r="66" spans="1:30" ht="22.5">
      <c r="A66" s="52"/>
      <c r="B66" s="50" t="s">
        <v>54</v>
      </c>
      <c r="C66" s="13"/>
      <c r="D66" s="13"/>
      <c r="E66" s="13">
        <v>120</v>
      </c>
      <c r="F66" s="53">
        <f t="shared" si="4"/>
        <v>100</v>
      </c>
      <c r="G66" s="13">
        <v>120</v>
      </c>
      <c r="H66" s="13"/>
      <c r="I66" s="13"/>
      <c r="J66" s="13"/>
      <c r="K66" s="66">
        <v>120</v>
      </c>
      <c r="L66" s="67"/>
      <c r="M66" s="67"/>
      <c r="N66" s="67"/>
      <c r="O66" s="67"/>
      <c r="P66" s="67"/>
      <c r="Q66" s="67"/>
      <c r="R66" s="67"/>
      <c r="S66" s="67"/>
      <c r="T66" s="67"/>
      <c r="U66" s="68"/>
      <c r="V66" s="66">
        <v>120</v>
      </c>
      <c r="W66" s="67"/>
      <c r="X66" s="67"/>
      <c r="Y66" s="67"/>
      <c r="Z66" s="67"/>
      <c r="AA66" s="67"/>
      <c r="AB66" s="67"/>
      <c r="AC66" s="67"/>
      <c r="AD66" s="68"/>
    </row>
    <row r="67" spans="1:10" ht="22.5">
      <c r="A67" s="13" t="s">
        <v>18</v>
      </c>
      <c r="B67" s="50" t="s">
        <v>53</v>
      </c>
      <c r="C67" s="13"/>
      <c r="D67" s="13">
        <v>100</v>
      </c>
      <c r="E67" s="13">
        <v>44</v>
      </c>
      <c r="F67" s="53">
        <f t="shared" si="4"/>
        <v>95.45454545454545</v>
      </c>
      <c r="G67" s="13">
        <v>42</v>
      </c>
      <c r="H67" s="13"/>
      <c r="I67" s="13"/>
      <c r="J67" s="13"/>
    </row>
    <row r="68" spans="1:10" ht="22.5">
      <c r="A68" s="13"/>
      <c r="B68" s="50" t="s">
        <v>54</v>
      </c>
      <c r="C68" s="13"/>
      <c r="D68" s="13"/>
      <c r="E68" s="13">
        <v>126</v>
      </c>
      <c r="F68" s="53">
        <f t="shared" si="4"/>
        <v>102.38095238095238</v>
      </c>
      <c r="G68" s="13">
        <v>129</v>
      </c>
      <c r="H68" s="13"/>
      <c r="I68" s="13"/>
      <c r="J68" s="13"/>
    </row>
    <row r="69" spans="1:10" ht="24.75" customHeight="1">
      <c r="A69" s="13" t="s">
        <v>19</v>
      </c>
      <c r="B69" s="50" t="s">
        <v>53</v>
      </c>
      <c r="C69" s="13"/>
      <c r="D69" s="13">
        <v>100</v>
      </c>
      <c r="E69" s="13">
        <v>25</v>
      </c>
      <c r="F69" s="53">
        <f t="shared" si="4"/>
        <v>164</v>
      </c>
      <c r="G69" s="13">
        <v>41</v>
      </c>
      <c r="H69" s="51"/>
      <c r="I69" s="13"/>
      <c r="J69" s="13"/>
    </row>
    <row r="70" spans="1:10" ht="26.25" customHeight="1">
      <c r="A70" s="13"/>
      <c r="B70" s="50" t="s">
        <v>54</v>
      </c>
      <c r="C70" s="13"/>
      <c r="D70" s="13"/>
      <c r="E70" s="13">
        <v>95</v>
      </c>
      <c r="F70" s="53">
        <f t="shared" si="4"/>
        <v>86.31578947368422</v>
      </c>
      <c r="G70" s="13">
        <v>82</v>
      </c>
      <c r="H70" s="51"/>
      <c r="I70" s="13"/>
      <c r="J70" s="13"/>
    </row>
    <row r="71" spans="1:10" ht="22.5">
      <c r="A71" s="13" t="s">
        <v>20</v>
      </c>
      <c r="B71" s="50" t="s">
        <v>53</v>
      </c>
      <c r="C71" s="13"/>
      <c r="D71" s="13">
        <v>100</v>
      </c>
      <c r="E71" s="13">
        <v>40</v>
      </c>
      <c r="F71" s="53">
        <f t="shared" si="4"/>
        <v>80</v>
      </c>
      <c r="G71" s="13">
        <v>32</v>
      </c>
      <c r="H71" s="13"/>
      <c r="I71" s="13">
        <f>135/128</f>
        <v>1.0546875</v>
      </c>
      <c r="J71" s="13"/>
    </row>
    <row r="72" spans="1:10" ht="22.5">
      <c r="A72" s="13"/>
      <c r="B72" s="50" t="s">
        <v>54</v>
      </c>
      <c r="C72" s="13"/>
      <c r="D72" s="13"/>
      <c r="E72" s="13">
        <v>100</v>
      </c>
      <c r="F72" s="53">
        <f t="shared" si="4"/>
        <v>111.00000000000001</v>
      </c>
      <c r="G72" s="13">
        <v>111</v>
      </c>
      <c r="H72" s="13"/>
      <c r="I72" s="13"/>
      <c r="J72" s="13"/>
    </row>
    <row r="73" spans="1:10" ht="22.5">
      <c r="A73" s="13" t="s">
        <v>21</v>
      </c>
      <c r="B73" s="50" t="s">
        <v>53</v>
      </c>
      <c r="C73" s="13"/>
      <c r="D73" s="13">
        <v>100</v>
      </c>
      <c r="E73" s="13">
        <v>3</v>
      </c>
      <c r="F73" s="13">
        <f t="shared" si="4"/>
        <v>66.66666666666666</v>
      </c>
      <c r="G73" s="13">
        <v>2</v>
      </c>
      <c r="H73" s="13"/>
      <c r="I73" s="13"/>
      <c r="J73" s="13"/>
    </row>
    <row r="74" spans="1:10" ht="22.5">
      <c r="A74" s="13"/>
      <c r="B74" s="50" t="s">
        <v>54</v>
      </c>
      <c r="C74" s="13"/>
      <c r="D74" s="13"/>
      <c r="E74" s="13">
        <v>47</v>
      </c>
      <c r="F74" s="13">
        <f t="shared" si="4"/>
        <v>104.25531914893618</v>
      </c>
      <c r="G74" s="13">
        <v>49</v>
      </c>
      <c r="H74" s="13"/>
      <c r="I74" s="13"/>
      <c r="J74" s="13"/>
    </row>
    <row r="75" spans="1:10" ht="22.5">
      <c r="A75" s="13" t="s">
        <v>22</v>
      </c>
      <c r="B75" s="50" t="s">
        <v>53</v>
      </c>
      <c r="C75" s="13"/>
      <c r="D75" s="13">
        <v>98</v>
      </c>
      <c r="E75" s="13">
        <v>100</v>
      </c>
      <c r="F75" s="53">
        <f t="shared" si="4"/>
        <v>11</v>
      </c>
      <c r="G75" s="13">
        <v>11</v>
      </c>
      <c r="H75" s="64" t="s">
        <v>56</v>
      </c>
      <c r="I75" s="13">
        <f>50*1.28</f>
        <v>64</v>
      </c>
      <c r="J75" s="13"/>
    </row>
    <row r="76" spans="1:10" ht="22.5">
      <c r="A76" s="13"/>
      <c r="B76" s="50" t="s">
        <v>54</v>
      </c>
      <c r="C76" s="13"/>
      <c r="D76" s="13"/>
      <c r="E76" s="13">
        <v>11</v>
      </c>
      <c r="F76" s="53">
        <f t="shared" si="4"/>
        <v>418.1818181818182</v>
      </c>
      <c r="G76" s="13">
        <v>46</v>
      </c>
      <c r="H76" s="65"/>
      <c r="I76" s="13"/>
      <c r="J76" s="13"/>
    </row>
    <row r="77" spans="1:10" ht="63.75">
      <c r="A77" s="13" t="s">
        <v>23</v>
      </c>
      <c r="B77" s="50" t="s">
        <v>53</v>
      </c>
      <c r="C77" s="13"/>
      <c r="D77" s="13">
        <v>100</v>
      </c>
      <c r="E77" s="13">
        <v>11</v>
      </c>
      <c r="F77" s="53">
        <f aca="true" t="shared" si="5" ref="F77:F84">G77/E77*100</f>
        <v>81.81818181818183</v>
      </c>
      <c r="G77" s="13">
        <v>9</v>
      </c>
      <c r="H77" s="54" t="s">
        <v>55</v>
      </c>
      <c r="I77" s="13">
        <f>G77/E77</f>
        <v>0.8181818181818182</v>
      </c>
      <c r="J77" s="13"/>
    </row>
    <row r="78" spans="1:10" ht="22.5">
      <c r="A78" s="13"/>
      <c r="B78" s="50" t="s">
        <v>54</v>
      </c>
      <c r="C78" s="13"/>
      <c r="D78" s="13"/>
      <c r="E78" s="13">
        <v>39</v>
      </c>
      <c r="F78" s="53">
        <f t="shared" si="5"/>
        <v>107.6923076923077</v>
      </c>
      <c r="G78" s="13">
        <v>42</v>
      </c>
      <c r="H78" s="13"/>
      <c r="I78" s="13"/>
      <c r="J78" s="13"/>
    </row>
    <row r="79" spans="1:10" ht="22.5">
      <c r="A79" s="13" t="s">
        <v>24</v>
      </c>
      <c r="B79" s="50" t="s">
        <v>53</v>
      </c>
      <c r="C79" s="13"/>
      <c r="D79" s="13">
        <v>100</v>
      </c>
      <c r="E79" s="13">
        <v>19</v>
      </c>
      <c r="F79" s="53">
        <f t="shared" si="5"/>
        <v>68.42105263157895</v>
      </c>
      <c r="G79" s="13">
        <v>13</v>
      </c>
      <c r="H79" s="13"/>
      <c r="I79" s="13">
        <f>G79/E79</f>
        <v>0.6842105263157895</v>
      </c>
      <c r="J79" s="13"/>
    </row>
    <row r="80" spans="1:10" ht="22.5">
      <c r="A80" s="13"/>
      <c r="B80" s="50" t="s">
        <v>54</v>
      </c>
      <c r="C80" s="13"/>
      <c r="D80" s="13"/>
      <c r="E80" s="13">
        <v>19</v>
      </c>
      <c r="F80" s="53">
        <f t="shared" si="5"/>
        <v>142.10526315789474</v>
      </c>
      <c r="G80" s="13">
        <v>27</v>
      </c>
      <c r="H80" s="13"/>
      <c r="I80" s="13"/>
      <c r="J80" s="13"/>
    </row>
    <row r="81" spans="1:10" ht="22.5">
      <c r="A81" s="13" t="s">
        <v>25</v>
      </c>
      <c r="B81" s="50" t="s">
        <v>53</v>
      </c>
      <c r="C81" s="13"/>
      <c r="D81" s="13">
        <v>100</v>
      </c>
      <c r="E81" s="13">
        <v>3</v>
      </c>
      <c r="F81" s="53">
        <f t="shared" si="5"/>
        <v>166.66666666666669</v>
      </c>
      <c r="G81" s="13">
        <v>5</v>
      </c>
      <c r="H81" s="13"/>
      <c r="I81" s="13"/>
      <c r="J81" s="13"/>
    </row>
    <row r="82" spans="1:10" ht="22.5">
      <c r="A82" s="13"/>
      <c r="B82" s="50" t="s">
        <v>54</v>
      </c>
      <c r="C82" s="13"/>
      <c r="D82" s="13"/>
      <c r="E82" s="13">
        <v>17</v>
      </c>
      <c r="F82" s="53">
        <f t="shared" si="5"/>
        <v>82.35294117647058</v>
      </c>
      <c r="G82" s="13">
        <v>14</v>
      </c>
      <c r="H82" s="13"/>
      <c r="I82" s="13"/>
      <c r="J82" s="13"/>
    </row>
    <row r="83" spans="1:10" ht="22.5">
      <c r="A83" s="13" t="s">
        <v>26</v>
      </c>
      <c r="B83" s="50" t="s">
        <v>53</v>
      </c>
      <c r="C83" s="13"/>
      <c r="D83" s="13">
        <v>100</v>
      </c>
      <c r="E83" s="13">
        <v>3</v>
      </c>
      <c r="F83" s="53">
        <f t="shared" si="5"/>
        <v>66.66666666666666</v>
      </c>
      <c r="G83" s="13">
        <v>2</v>
      </c>
      <c r="H83" s="13"/>
      <c r="I83" s="13">
        <f>G83/E83</f>
        <v>0.6666666666666666</v>
      </c>
      <c r="J83" s="13"/>
    </row>
    <row r="84" spans="1:10" ht="22.5">
      <c r="A84" s="13"/>
      <c r="B84" s="50" t="s">
        <v>54</v>
      </c>
      <c r="C84" s="13"/>
      <c r="D84" s="13"/>
      <c r="E84" s="13">
        <v>12</v>
      </c>
      <c r="F84" s="53">
        <f t="shared" si="5"/>
        <v>108.33333333333333</v>
      </c>
      <c r="G84" s="13">
        <v>13</v>
      </c>
      <c r="H84" s="13"/>
      <c r="I84" s="13"/>
      <c r="J84" s="13"/>
    </row>
    <row r="85" spans="1:10" ht="12.75">
      <c r="A85" s="13"/>
      <c r="B85" s="49"/>
      <c r="C85" s="13"/>
      <c r="D85" s="13"/>
      <c r="E85" s="13">
        <f>SUM(E61:E84)</f>
        <v>1350</v>
      </c>
      <c r="F85" s="13"/>
      <c r="G85" s="13">
        <f>SUM(G61:G84)</f>
        <v>1311</v>
      </c>
      <c r="H85" s="13"/>
      <c r="I85" s="13">
        <f>G85/E85</f>
        <v>0.9711111111111111</v>
      </c>
      <c r="J85" s="13"/>
    </row>
    <row r="86" spans="1:10" ht="12.75" hidden="1">
      <c r="A86" s="13"/>
      <c r="B86" s="49"/>
      <c r="C86" s="13"/>
      <c r="D86" s="13"/>
      <c r="E86" s="13"/>
      <c r="F86" s="13"/>
      <c r="G86" s="13"/>
      <c r="H86" s="13"/>
      <c r="I86" s="13"/>
      <c r="J86" s="13"/>
    </row>
    <row r="87" spans="1:10" ht="12.75" hidden="1">
      <c r="A87" s="13"/>
      <c r="B87" s="49"/>
      <c r="C87" s="13"/>
      <c r="D87" s="13"/>
      <c r="E87" s="13"/>
      <c r="F87" s="13"/>
      <c r="G87" s="13"/>
      <c r="H87" s="13"/>
      <c r="I87" s="13"/>
      <c r="J87" s="13"/>
    </row>
    <row r="88" spans="1:10" ht="12.75" hidden="1">
      <c r="A88" s="13"/>
      <c r="B88" s="49"/>
      <c r="C88" s="13"/>
      <c r="D88" s="13"/>
      <c r="E88" s="13"/>
      <c r="F88" s="13"/>
      <c r="G88" s="13"/>
      <c r="H88" s="13"/>
      <c r="I88" s="13"/>
      <c r="J88" s="13"/>
    </row>
    <row r="89" spans="1:10" ht="12.75" hidden="1">
      <c r="A89" s="13"/>
      <c r="B89" s="49"/>
      <c r="C89" s="13"/>
      <c r="D89" s="13"/>
      <c r="E89" s="13"/>
      <c r="F89" s="13"/>
      <c r="G89" s="13"/>
      <c r="H89" s="13"/>
      <c r="I89" s="13"/>
      <c r="J89" s="13"/>
    </row>
    <row r="90" spans="1:10" ht="12.75" hidden="1">
      <c r="A90" s="13"/>
      <c r="B90" s="49"/>
      <c r="C90" s="13"/>
      <c r="D90" s="13"/>
      <c r="E90" s="13"/>
      <c r="F90" s="13"/>
      <c r="G90" s="13"/>
      <c r="H90" s="13"/>
      <c r="I90" s="13"/>
      <c r="J90" s="13"/>
    </row>
    <row r="91" spans="1:10" ht="12.75" hidden="1">
      <c r="A91" s="13"/>
      <c r="B91" s="49"/>
      <c r="C91" s="13"/>
      <c r="D91" s="13"/>
      <c r="E91" s="13"/>
      <c r="F91" s="13"/>
      <c r="G91" s="13"/>
      <c r="H91" s="13"/>
      <c r="I91" s="13"/>
      <c r="J91" s="13"/>
    </row>
    <row r="92" spans="1:10" ht="12.75" hidden="1">
      <c r="A92" s="13"/>
      <c r="B92" s="49"/>
      <c r="C92" s="13"/>
      <c r="D92" s="13"/>
      <c r="E92" s="13"/>
      <c r="F92" s="13"/>
      <c r="G92" s="13"/>
      <c r="H92" s="13"/>
      <c r="I92" s="13"/>
      <c r="J92" s="13"/>
    </row>
    <row r="93" spans="1:10" ht="12.75" hidden="1">
      <c r="A93" s="13"/>
      <c r="B93" s="49"/>
      <c r="C93" s="13"/>
      <c r="D93" s="13"/>
      <c r="E93" s="13"/>
      <c r="F93" s="13"/>
      <c r="G93" s="13"/>
      <c r="H93" s="13"/>
      <c r="I93" s="13"/>
      <c r="J93" s="13"/>
    </row>
    <row r="94" spans="1:10" ht="25.5">
      <c r="A94" s="13" t="s">
        <v>35</v>
      </c>
      <c r="B94" s="50" t="s">
        <v>45</v>
      </c>
      <c r="C94" s="13"/>
      <c r="D94" s="13">
        <v>100</v>
      </c>
      <c r="E94" s="13">
        <v>851</v>
      </c>
      <c r="F94" s="14">
        <f>G94/E94*100</f>
        <v>104.23031727379552</v>
      </c>
      <c r="G94" s="13">
        <v>887</v>
      </c>
      <c r="H94" s="51" t="s">
        <v>47</v>
      </c>
      <c r="I94" s="13"/>
      <c r="J94" s="13"/>
    </row>
    <row r="95" spans="1:10" ht="22.5">
      <c r="A95" s="13" t="s">
        <v>36</v>
      </c>
      <c r="B95" s="50" t="s">
        <v>45</v>
      </c>
      <c r="C95" s="13"/>
      <c r="D95" s="13">
        <v>100</v>
      </c>
      <c r="E95" s="13">
        <v>360</v>
      </c>
      <c r="F95" s="14">
        <f>G95/E95*100</f>
        <v>100</v>
      </c>
      <c r="G95" s="13">
        <v>360</v>
      </c>
      <c r="H95" s="51" t="s">
        <v>46</v>
      </c>
      <c r="I95" s="13"/>
      <c r="J95" s="13"/>
    </row>
    <row r="96" spans="1:10" ht="22.5">
      <c r="A96" s="13" t="s">
        <v>37</v>
      </c>
      <c r="B96" s="50" t="s">
        <v>45</v>
      </c>
      <c r="C96" s="13"/>
      <c r="D96" s="13">
        <v>100</v>
      </c>
      <c r="E96" s="13">
        <v>225</v>
      </c>
      <c r="F96" s="14">
        <f>G96/E96*100</f>
        <v>100</v>
      </c>
      <c r="G96" s="13">
        <v>225</v>
      </c>
      <c r="H96" s="51"/>
      <c r="I96" s="13"/>
      <c r="J96" s="13"/>
    </row>
    <row r="97" spans="1:10" ht="12.75">
      <c r="A97" s="13"/>
      <c r="B97" s="49"/>
      <c r="C97" s="13"/>
      <c r="D97" s="13"/>
      <c r="E97" s="13">
        <f>SUM(E94:E96)</f>
        <v>1436</v>
      </c>
      <c r="F97" s="13"/>
      <c r="G97" s="13">
        <f>SUM(G94:G96)</f>
        <v>1472</v>
      </c>
      <c r="H97" s="13"/>
      <c r="I97" s="13"/>
      <c r="J97" s="13"/>
    </row>
    <row r="98" spans="1:10" ht="12.75">
      <c r="A98" s="13"/>
      <c r="B98" s="49"/>
      <c r="C98" s="13"/>
      <c r="D98" s="13"/>
      <c r="E98" s="13"/>
      <c r="F98" s="13"/>
      <c r="G98" s="13"/>
      <c r="H98" s="13"/>
      <c r="I98" s="13"/>
      <c r="J98" s="13"/>
    </row>
    <row r="102" ht="12.75">
      <c r="A102" s="15" t="s">
        <v>57</v>
      </c>
    </row>
    <row r="103" spans="1:7" ht="12.75">
      <c r="A103" s="15" t="s">
        <v>58</v>
      </c>
      <c r="E103" s="15">
        <f>E16</f>
        <v>1245</v>
      </c>
      <c r="G103" s="15">
        <f>G16</f>
        <v>1213</v>
      </c>
    </row>
    <row r="104" spans="1:7" ht="12.75">
      <c r="A104" s="15" t="s">
        <v>59</v>
      </c>
      <c r="E104" s="15">
        <f>E42</f>
        <v>1277</v>
      </c>
      <c r="G104" s="15">
        <f>G42</f>
        <v>1286</v>
      </c>
    </row>
    <row r="105" spans="1:7" ht="12.75">
      <c r="A105" s="15" t="s">
        <v>60</v>
      </c>
      <c r="E105" s="15">
        <f>E57</f>
        <v>177</v>
      </c>
      <c r="G105" s="15">
        <f>G57</f>
        <v>166</v>
      </c>
    </row>
    <row r="106" spans="1:7" ht="12.75">
      <c r="A106" s="15" t="s">
        <v>61</v>
      </c>
      <c r="E106" s="15">
        <f>E18+E20+E22+E24+E26</f>
        <v>48</v>
      </c>
      <c r="G106" s="15">
        <f>G18+G20+G22+G24+G26</f>
        <v>44</v>
      </c>
    </row>
    <row r="107" spans="1:7" ht="12.75">
      <c r="A107" s="15" t="s">
        <v>62</v>
      </c>
      <c r="E107" s="15">
        <f>E19+E21+E23+E25+E27</f>
        <v>90</v>
      </c>
      <c r="G107" s="15">
        <f>G19+G21+G23+G25+G27</f>
        <v>100</v>
      </c>
    </row>
    <row r="109" ht="12.75">
      <c r="A109" s="15" t="s">
        <v>64</v>
      </c>
    </row>
    <row r="110" spans="1:7" ht="12.75">
      <c r="A110" s="15" t="s">
        <v>61</v>
      </c>
      <c r="E110" s="15">
        <f>E61+E63+E65+E67+E69+E71+E73+E75+E77+E79+E81+E83</f>
        <v>359</v>
      </c>
      <c r="G110" s="15">
        <f>G61+G63+G65+G67+G69+G71+G73+G75+G77+G79+G81+G83</f>
        <v>272</v>
      </c>
    </row>
    <row r="111" spans="1:7" ht="12.75">
      <c r="A111" s="15" t="s">
        <v>62</v>
      </c>
      <c r="E111" s="15">
        <f>E62+E64+E66+E68+E70+E72+E74+E76+E78+E80+E82+E84</f>
        <v>991</v>
      </c>
      <c r="G111" s="15">
        <f>G62+G64+G66+G68+G70+G72+G74+G76+G78+G80+G82+G84</f>
        <v>1039</v>
      </c>
    </row>
    <row r="112" spans="1:7" ht="12.75">
      <c r="A112" s="15" t="s">
        <v>63</v>
      </c>
      <c r="E112" s="15">
        <f>E97</f>
        <v>1436</v>
      </c>
      <c r="G112" s="15">
        <f>G97</f>
        <v>1472</v>
      </c>
    </row>
    <row r="113" spans="5:7" ht="12.75">
      <c r="E113" s="15">
        <f>SUM(E103:E112)</f>
        <v>5623</v>
      </c>
      <c r="G113" s="15">
        <f>SUM(G103:G112)</f>
        <v>5592</v>
      </c>
    </row>
    <row r="114" spans="1:7" ht="12.75">
      <c r="A114" s="15" t="s">
        <v>125</v>
      </c>
      <c r="E114" s="15">
        <f>E106+E107+E110+E111</f>
        <v>1488</v>
      </c>
      <c r="G114" s="15">
        <f>G106+G107+G110+G111</f>
        <v>1455</v>
      </c>
    </row>
  </sheetData>
  <sheetProtection/>
  <mergeCells count="10">
    <mergeCell ref="V65:AD65"/>
    <mergeCell ref="K66:U66"/>
    <mergeCell ref="V66:AD66"/>
    <mergeCell ref="I2:I3"/>
    <mergeCell ref="D2:E2"/>
    <mergeCell ref="F2:G2"/>
    <mergeCell ref="H2:H3"/>
    <mergeCell ref="H20:H21"/>
    <mergeCell ref="H75:H76"/>
    <mergeCell ref="K65:U65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0.25390625" style="0" customWidth="1"/>
    <col min="2" max="2" width="21.125" style="0" customWidth="1"/>
    <col min="3" max="3" width="17.75390625" style="0" customWidth="1"/>
    <col min="4" max="4" width="16.25390625" style="0" customWidth="1"/>
  </cols>
  <sheetData>
    <row r="1" spans="1:4" ht="43.5" customHeight="1">
      <c r="A1" s="77" t="s">
        <v>137</v>
      </c>
      <c r="B1" s="78"/>
      <c r="C1" s="78"/>
      <c r="D1" s="78"/>
    </row>
    <row r="2" spans="1:4" ht="63.75">
      <c r="A2" s="47" t="s">
        <v>1</v>
      </c>
      <c r="B2" s="5" t="s">
        <v>3</v>
      </c>
      <c r="C2" s="5" t="s">
        <v>141</v>
      </c>
      <c r="D2" s="5" t="s">
        <v>6</v>
      </c>
    </row>
    <row r="3" spans="1:4" ht="12.75">
      <c r="A3" s="74" t="s">
        <v>48</v>
      </c>
      <c r="B3" s="75"/>
      <c r="C3" s="75"/>
      <c r="D3" s="76"/>
    </row>
    <row r="4" spans="1:4" ht="25.5">
      <c r="A4" s="48" t="s">
        <v>8</v>
      </c>
      <c r="B4" s="6">
        <f>'по ОУ'!E103</f>
        <v>1245</v>
      </c>
      <c r="C4" s="6">
        <f>'по ОУ'!G103</f>
        <v>1213</v>
      </c>
      <c r="D4" s="6" t="s">
        <v>11</v>
      </c>
    </row>
    <row r="5" spans="1:4" ht="25.5">
      <c r="A5" s="48" t="s">
        <v>38</v>
      </c>
      <c r="B5" s="6">
        <f>'по ОУ'!E104</f>
        <v>1277</v>
      </c>
      <c r="C5" s="6">
        <f>'по ОУ'!G104</f>
        <v>1286</v>
      </c>
      <c r="D5" s="6"/>
    </row>
    <row r="6" spans="1:4" ht="25.5">
      <c r="A6" s="48" t="s">
        <v>39</v>
      </c>
      <c r="B6" s="6">
        <f>'по ОУ'!E105</f>
        <v>177</v>
      </c>
      <c r="C6" s="6">
        <f>'по ОУ'!G105</f>
        <v>166</v>
      </c>
      <c r="D6" s="6"/>
    </row>
    <row r="7" spans="1:4" ht="38.25">
      <c r="A7" s="11" t="s">
        <v>142</v>
      </c>
      <c r="B7" s="6">
        <f>'по ОУ'!E106</f>
        <v>48</v>
      </c>
      <c r="C7" s="6">
        <f>'по ОУ'!G106</f>
        <v>44</v>
      </c>
      <c r="D7" s="6" t="s">
        <v>42</v>
      </c>
    </row>
    <row r="8" spans="1:4" ht="38.25">
      <c r="A8" s="11" t="s">
        <v>143</v>
      </c>
      <c r="B8" s="6">
        <f>'по ОУ'!E107</f>
        <v>90</v>
      </c>
      <c r="C8" s="6">
        <f>'по ОУ'!G107</f>
        <v>100</v>
      </c>
      <c r="D8" s="6"/>
    </row>
    <row r="9" spans="1:4" ht="12.75">
      <c r="A9" s="6"/>
      <c r="B9" s="6"/>
      <c r="C9" s="6"/>
      <c r="D9" s="6"/>
    </row>
    <row r="10" spans="1:4" ht="12.75">
      <c r="A10" s="69" t="s">
        <v>49</v>
      </c>
      <c r="B10" s="70"/>
      <c r="C10" s="70"/>
      <c r="D10" s="71"/>
    </row>
    <row r="11" spans="1:4" ht="38.25">
      <c r="A11" s="11" t="s">
        <v>142</v>
      </c>
      <c r="B11" s="6">
        <f>'по ОУ'!E110</f>
        <v>359</v>
      </c>
      <c r="C11" s="6">
        <f>'по ОУ'!G110</f>
        <v>272</v>
      </c>
      <c r="D11" s="6" t="s">
        <v>51</v>
      </c>
    </row>
    <row r="12" spans="1:4" ht="38.25">
      <c r="A12" s="11" t="s">
        <v>143</v>
      </c>
      <c r="B12" s="6">
        <f>'по ОУ'!E111</f>
        <v>991</v>
      </c>
      <c r="C12" s="6">
        <f>'по ОУ'!G111</f>
        <v>1039</v>
      </c>
      <c r="D12" s="6"/>
    </row>
    <row r="13" spans="1:4" ht="12.75">
      <c r="A13" s="72" t="s">
        <v>50</v>
      </c>
      <c r="B13" s="73"/>
      <c r="C13" s="73"/>
      <c r="D13" s="73"/>
    </row>
    <row r="14" spans="1:4" ht="25.5">
      <c r="A14" s="48" t="s">
        <v>144</v>
      </c>
      <c r="B14" s="6">
        <f>'по ОУ'!E112</f>
        <v>1436</v>
      </c>
      <c r="C14" s="6">
        <f>'по ОУ'!G112</f>
        <v>1472</v>
      </c>
      <c r="D14" s="6"/>
    </row>
    <row r="17" ht="12.75">
      <c r="A17" s="3"/>
    </row>
    <row r="18" ht="12.75">
      <c r="A18" s="3"/>
    </row>
    <row r="23" ht="12.75">
      <c r="A23" s="3"/>
    </row>
    <row r="24" ht="12.75">
      <c r="A24" s="7"/>
    </row>
  </sheetData>
  <sheetProtection/>
  <mergeCells count="4">
    <mergeCell ref="A10:D10"/>
    <mergeCell ref="A13:D13"/>
    <mergeCell ref="A3:D3"/>
    <mergeCell ref="A1:D1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21.00390625" style="0" customWidth="1"/>
    <col min="2" max="2" width="24.125" style="3" customWidth="1"/>
    <col min="3" max="3" width="8.625" style="0" customWidth="1"/>
    <col min="4" max="4" width="7.375" style="0" customWidth="1"/>
    <col min="5" max="5" width="8.625" style="15" customWidth="1"/>
    <col min="6" max="6" width="8.875" style="15" customWidth="1"/>
    <col min="7" max="7" width="8.75390625" style="15" customWidth="1"/>
    <col min="8" max="8" width="29.875" style="0" customWidth="1"/>
    <col min="9" max="9" width="18.125" style="0" customWidth="1"/>
    <col min="10" max="10" width="10.75390625" style="0" customWidth="1"/>
  </cols>
  <sheetData>
    <row r="1" spans="1:10" ht="12.75">
      <c r="A1" s="6"/>
      <c r="B1" s="8" t="s">
        <v>0</v>
      </c>
      <c r="C1" s="6"/>
      <c r="D1" s="6"/>
      <c r="E1" s="13"/>
      <c r="F1" s="13"/>
      <c r="G1" s="13"/>
      <c r="H1" s="6"/>
      <c r="I1" s="6"/>
      <c r="J1" s="6"/>
    </row>
    <row r="2" spans="1:10" ht="62.25" customHeight="1">
      <c r="A2" s="6"/>
      <c r="B2" s="9" t="s">
        <v>1</v>
      </c>
      <c r="C2" s="10" t="s">
        <v>2</v>
      </c>
      <c r="D2" s="79" t="s">
        <v>3</v>
      </c>
      <c r="E2" s="79"/>
      <c r="F2" s="80" t="s">
        <v>4</v>
      </c>
      <c r="G2" s="80"/>
      <c r="H2" s="80" t="s">
        <v>121</v>
      </c>
      <c r="I2" s="80" t="s">
        <v>65</v>
      </c>
      <c r="J2" s="82" t="s">
        <v>66</v>
      </c>
    </row>
    <row r="3" spans="1:10" ht="12.75">
      <c r="A3" s="6"/>
      <c r="B3" s="9"/>
      <c r="C3" s="6"/>
      <c r="D3" s="4" t="s">
        <v>9</v>
      </c>
      <c r="E3" s="4" t="s">
        <v>10</v>
      </c>
      <c r="F3" s="4" t="s">
        <v>9</v>
      </c>
      <c r="G3" s="4" t="s">
        <v>10</v>
      </c>
      <c r="H3" s="81"/>
      <c r="I3" s="81"/>
      <c r="J3" s="83"/>
    </row>
    <row r="4" spans="1:10" ht="51" customHeight="1">
      <c r="A4" s="6" t="s">
        <v>7</v>
      </c>
      <c r="B4" s="9" t="s">
        <v>8</v>
      </c>
      <c r="C4" s="6" t="s">
        <v>9</v>
      </c>
      <c r="D4" s="4"/>
      <c r="E4" s="4">
        <v>48</v>
      </c>
      <c r="F4" s="4"/>
      <c r="G4" s="4">
        <v>63</v>
      </c>
      <c r="H4" s="39">
        <v>5871662.74</v>
      </c>
      <c r="I4" s="4">
        <v>5408006.31</v>
      </c>
      <c r="J4" s="6">
        <f>I4/H4*100</f>
        <v>92.10349009248442</v>
      </c>
    </row>
    <row r="5" spans="1:10" ht="33.75">
      <c r="A5" s="1" t="s">
        <v>13</v>
      </c>
      <c r="B5" s="9" t="s">
        <v>8</v>
      </c>
      <c r="C5" s="6"/>
      <c r="D5" s="4">
        <f>E5/$E$8</f>
        <v>0.4029574861367837</v>
      </c>
      <c r="E5" s="4">
        <v>218</v>
      </c>
      <c r="F5" s="37">
        <f>G5/$G$8</f>
        <v>0.3977272727272727</v>
      </c>
      <c r="G5" s="4">
        <v>210</v>
      </c>
      <c r="H5" s="4">
        <f>D5*$H$8</f>
        <v>20015718.379075788</v>
      </c>
      <c r="I5" s="40">
        <f>$I$8*F5</f>
        <v>18376906.899431817</v>
      </c>
      <c r="J5" s="6">
        <f aca="true" t="shared" si="0" ref="J5:J11">I5/H5*100</f>
        <v>91.81237740956044</v>
      </c>
    </row>
    <row r="6" spans="1:10" ht="12.75">
      <c r="A6" s="1" t="s">
        <v>13</v>
      </c>
      <c r="B6" s="8" t="s">
        <v>68</v>
      </c>
      <c r="C6" s="6"/>
      <c r="D6" s="4">
        <f>E6/$E$8</f>
        <v>0.49353049907578556</v>
      </c>
      <c r="E6" s="4">
        <v>267</v>
      </c>
      <c r="F6" s="37">
        <f>G6/$G$8</f>
        <v>0.5056818181818182</v>
      </c>
      <c r="G6" s="4">
        <v>267</v>
      </c>
      <c r="H6" s="4">
        <f>D6*$H$8</f>
        <v>24514664.253271718</v>
      </c>
      <c r="I6" s="40">
        <f>$I$8*F6</f>
        <v>23364924.486420456</v>
      </c>
      <c r="J6" s="6">
        <f t="shared" si="0"/>
        <v>95.30999178706753</v>
      </c>
    </row>
    <row r="7" spans="1:10" ht="12.75">
      <c r="A7" s="1" t="s">
        <v>13</v>
      </c>
      <c r="B7" s="8" t="s">
        <v>69</v>
      </c>
      <c r="C7" s="6"/>
      <c r="D7" s="4">
        <f>E7/$E$8</f>
        <v>0.10351201478743069</v>
      </c>
      <c r="E7" s="4">
        <v>56</v>
      </c>
      <c r="F7" s="37">
        <f>G7/$G$8</f>
        <v>0.09659090909090909</v>
      </c>
      <c r="G7" s="4">
        <v>51</v>
      </c>
      <c r="H7" s="4">
        <f>D7*$H$8</f>
        <v>5141652.427652496</v>
      </c>
      <c r="I7" s="40">
        <f>$I$8*F7</f>
        <v>4462963.104147728</v>
      </c>
      <c r="J7" s="6">
        <f t="shared" si="0"/>
        <v>86.80017109179364</v>
      </c>
    </row>
    <row r="8" spans="1:11" ht="12.75">
      <c r="A8" s="1"/>
      <c r="B8" s="9"/>
      <c r="C8" s="6"/>
      <c r="D8" s="4"/>
      <c r="E8" s="4">
        <f>E5+E6+E7</f>
        <v>541</v>
      </c>
      <c r="F8" s="4">
        <f>F5+F6+F7</f>
        <v>1</v>
      </c>
      <c r="G8" s="4">
        <f>G5+G6+G7</f>
        <v>528</v>
      </c>
      <c r="H8" s="41">
        <v>49672035.06</v>
      </c>
      <c r="I8" s="41">
        <v>46204794.49</v>
      </c>
      <c r="J8" s="6"/>
      <c r="K8">
        <f>I8-I7-I6-I5</f>
        <v>0</v>
      </c>
    </row>
    <row r="9" spans="1:11" ht="33.75">
      <c r="A9" s="1" t="s">
        <v>14</v>
      </c>
      <c r="B9" s="9" t="s">
        <v>8</v>
      </c>
      <c r="C9" s="6"/>
      <c r="D9" s="4">
        <f>E9/$E$12</f>
        <v>0.44521497919556174</v>
      </c>
      <c r="E9" s="4">
        <v>321</v>
      </c>
      <c r="F9" s="37">
        <f>G9/$G$12</f>
        <v>0.4745098039215686</v>
      </c>
      <c r="G9" s="4">
        <v>363</v>
      </c>
      <c r="H9" s="39">
        <f>D9*$H$12</f>
        <v>30585549.86600555</v>
      </c>
      <c r="I9" s="4">
        <f>F9*$I$12</f>
        <v>30164738.014313724</v>
      </c>
      <c r="J9" s="6">
        <f t="shared" si="0"/>
        <v>98.62414815644841</v>
      </c>
      <c r="K9">
        <f>G9/E9</f>
        <v>1.1308411214953271</v>
      </c>
    </row>
    <row r="10" spans="1:10" ht="40.5" customHeight="1">
      <c r="A10" s="1" t="s">
        <v>14</v>
      </c>
      <c r="B10" s="8" t="s">
        <v>68</v>
      </c>
      <c r="C10" s="6"/>
      <c r="D10" s="4">
        <f>E10/$E$12</f>
        <v>0.49791955617198336</v>
      </c>
      <c r="E10" s="4">
        <v>359</v>
      </c>
      <c r="F10" s="37">
        <f>G10/$G$12</f>
        <v>0.4823529411764706</v>
      </c>
      <c r="G10" s="4">
        <v>369</v>
      </c>
      <c r="H10" s="39">
        <f>D10*$H$12</f>
        <v>34206269.16478502</v>
      </c>
      <c r="I10" s="4">
        <f>F10*$I$12</f>
        <v>30663328.725294117</v>
      </c>
      <c r="J10" s="6">
        <f t="shared" si="0"/>
        <v>89.64242366677533</v>
      </c>
    </row>
    <row r="11" spans="1:10" ht="12.75">
      <c r="A11" s="1" t="s">
        <v>14</v>
      </c>
      <c r="B11" s="8" t="s">
        <v>69</v>
      </c>
      <c r="C11" s="6"/>
      <c r="D11" s="4">
        <f>E11/$E$12</f>
        <v>0.056865464632454926</v>
      </c>
      <c r="E11" s="4">
        <v>41</v>
      </c>
      <c r="F11" s="37">
        <f>G11/$G$12</f>
        <v>0.043137254901960784</v>
      </c>
      <c r="G11" s="4">
        <v>33</v>
      </c>
      <c r="H11" s="39">
        <f>D11*$H$12</f>
        <v>3906565.5592094315</v>
      </c>
      <c r="I11" s="4">
        <f>F11*$I$12</f>
        <v>2742248.910392157</v>
      </c>
      <c r="J11" s="6">
        <f t="shared" si="0"/>
        <v>70.19590145946772</v>
      </c>
    </row>
    <row r="12" spans="1:11" ht="12.75">
      <c r="A12" s="1"/>
      <c r="B12" s="8"/>
      <c r="C12" s="6"/>
      <c r="D12" s="4"/>
      <c r="E12" s="4">
        <f>E9+E10+E11</f>
        <v>721</v>
      </c>
      <c r="F12" s="4"/>
      <c r="G12" s="4">
        <f>G9+G10+G11</f>
        <v>765</v>
      </c>
      <c r="H12" s="42">
        <v>68698384.59</v>
      </c>
      <c r="I12" s="41">
        <v>63570315.65</v>
      </c>
      <c r="J12" s="6"/>
      <c r="K12">
        <f>I12-I11-I10-I9</f>
        <v>0</v>
      </c>
    </row>
    <row r="13" spans="1:10" ht="33.75">
      <c r="A13" s="1" t="s">
        <v>27</v>
      </c>
      <c r="B13" s="9" t="s">
        <v>8</v>
      </c>
      <c r="C13" s="6"/>
      <c r="D13" s="4">
        <f>E13/$E$16</f>
        <v>0.4678111587982833</v>
      </c>
      <c r="E13" s="4">
        <v>218</v>
      </c>
      <c r="F13" s="37">
        <f>G13/$G$16</f>
        <v>0.4682713347921225</v>
      </c>
      <c r="G13" s="4">
        <v>214</v>
      </c>
      <c r="H13" s="4">
        <f>D13*$H$16</f>
        <v>22933544.798283264</v>
      </c>
      <c r="I13" s="4">
        <f>F13*$I$16</f>
        <v>21187306.130503282</v>
      </c>
      <c r="J13" s="6"/>
    </row>
    <row r="14" spans="1:10" ht="12.75">
      <c r="A14" s="1" t="s">
        <v>27</v>
      </c>
      <c r="B14" s="8" t="s">
        <v>68</v>
      </c>
      <c r="C14" s="6"/>
      <c r="D14" s="4">
        <f>E14/$E$16</f>
        <v>0.47854077253218885</v>
      </c>
      <c r="E14" s="4">
        <v>223</v>
      </c>
      <c r="F14" s="37">
        <f>G14/$G$16</f>
        <v>0.474835886214442</v>
      </c>
      <c r="G14" s="4">
        <v>217</v>
      </c>
      <c r="H14" s="4">
        <f>D14*$H$16</f>
        <v>23459543.53218884</v>
      </c>
      <c r="I14" s="4">
        <f>F14*$I$16</f>
        <v>21484324.440743983</v>
      </c>
      <c r="J14" s="6"/>
    </row>
    <row r="15" spans="1:10" ht="12.75">
      <c r="A15" s="1" t="s">
        <v>27</v>
      </c>
      <c r="B15" s="8" t="s">
        <v>69</v>
      </c>
      <c r="C15" s="6"/>
      <c r="D15" s="4">
        <f>E15/$E$16</f>
        <v>0.0536480686695279</v>
      </c>
      <c r="E15" s="4">
        <v>25</v>
      </c>
      <c r="F15" s="37">
        <f>G15/$G$16</f>
        <v>0.05689277899343545</v>
      </c>
      <c r="G15" s="4">
        <v>26</v>
      </c>
      <c r="H15" s="4">
        <f>D15*$H$16</f>
        <v>2629993.669527897</v>
      </c>
      <c r="I15" s="4">
        <f>F15*$I$16</f>
        <v>2574158.688752735</v>
      </c>
      <c r="J15" s="6"/>
    </row>
    <row r="16" spans="1:11" ht="12.75">
      <c r="A16" s="1"/>
      <c r="B16" s="8"/>
      <c r="C16" s="6"/>
      <c r="D16" s="4"/>
      <c r="E16" s="4">
        <f>E13+E14+E15</f>
        <v>466</v>
      </c>
      <c r="F16" s="37"/>
      <c r="G16" s="4">
        <f>G13+G14+G15</f>
        <v>457</v>
      </c>
      <c r="H16" s="41">
        <v>49023082</v>
      </c>
      <c r="I16" s="41">
        <v>45245789.26</v>
      </c>
      <c r="J16" s="6"/>
      <c r="K16">
        <f>I16-I15-I14-I13</f>
        <v>0</v>
      </c>
    </row>
    <row r="17" spans="1:10" ht="33.75">
      <c r="A17" s="1" t="s">
        <v>28</v>
      </c>
      <c r="B17" s="9" t="s">
        <v>8</v>
      </c>
      <c r="C17" s="6"/>
      <c r="D17" s="4">
        <f>E17/$E$20</f>
        <v>0.4684014869888476</v>
      </c>
      <c r="E17" s="4">
        <v>126</v>
      </c>
      <c r="F17" s="37">
        <f>G17/$G$20</f>
        <v>0.4684014869888476</v>
      </c>
      <c r="G17" s="4">
        <v>126</v>
      </c>
      <c r="H17" s="4">
        <f>D17*$H$20</f>
        <v>15386459.820892194</v>
      </c>
      <c r="I17" s="4">
        <f>F17*$I$20</f>
        <v>14336322.910260223</v>
      </c>
      <c r="J17" s="6"/>
    </row>
    <row r="18" spans="1:10" ht="12.75">
      <c r="A18" s="1" t="s">
        <v>28</v>
      </c>
      <c r="B18" s="8" t="s">
        <v>68</v>
      </c>
      <c r="C18" s="6"/>
      <c r="D18" s="4">
        <f>E18/$E$20</f>
        <v>0.4684014869888476</v>
      </c>
      <c r="E18" s="4">
        <v>126</v>
      </c>
      <c r="F18" s="37">
        <f>G18/$G$20</f>
        <v>0.4684014869888476</v>
      </c>
      <c r="G18" s="4">
        <v>126</v>
      </c>
      <c r="H18" s="4">
        <f>D18*$H$20</f>
        <v>15386459.820892194</v>
      </c>
      <c r="I18" s="4">
        <f>F18*$I$20</f>
        <v>14336322.910260223</v>
      </c>
      <c r="J18" s="6"/>
    </row>
    <row r="19" spans="1:10" ht="12.75">
      <c r="A19" s="1" t="s">
        <v>28</v>
      </c>
      <c r="B19" s="8" t="s">
        <v>69</v>
      </c>
      <c r="C19" s="6"/>
      <c r="D19" s="4">
        <f>E19/$E$20</f>
        <v>0.06319702602230483</v>
      </c>
      <c r="E19" s="4">
        <v>17</v>
      </c>
      <c r="F19" s="37">
        <f>G19/$G$20</f>
        <v>0.06319702602230483</v>
      </c>
      <c r="G19" s="4">
        <v>17</v>
      </c>
      <c r="H19" s="4">
        <f>D19*$H$20</f>
        <v>2075950.9282156134</v>
      </c>
      <c r="I19" s="4">
        <f>F19*$I$20</f>
        <v>1934265.7894795537</v>
      </c>
      <c r="J19" s="6"/>
    </row>
    <row r="20" spans="1:10" ht="12.75">
      <c r="A20" s="1"/>
      <c r="B20" s="8"/>
      <c r="C20" s="6"/>
      <c r="D20" s="4"/>
      <c r="E20" s="4">
        <f>E17+E18+E19</f>
        <v>269</v>
      </c>
      <c r="F20" s="37"/>
      <c r="G20" s="4">
        <f>G17+G18+G19</f>
        <v>269</v>
      </c>
      <c r="H20" s="41">
        <v>32848870.57</v>
      </c>
      <c r="I20" s="41">
        <v>30606911.61</v>
      </c>
      <c r="J20" s="6"/>
    </row>
    <row r="21" spans="1:10" ht="33.75">
      <c r="A21" s="1" t="s">
        <v>12</v>
      </c>
      <c r="B21" s="9" t="s">
        <v>8</v>
      </c>
      <c r="C21" s="6"/>
      <c r="D21" s="4">
        <f>E21/$E$26</f>
        <v>0.2159090909090909</v>
      </c>
      <c r="E21" s="4">
        <v>19</v>
      </c>
      <c r="F21" s="37">
        <f>G21/$G$26</f>
        <v>0.22330097087378642</v>
      </c>
      <c r="G21" s="4">
        <v>23</v>
      </c>
      <c r="H21" s="37">
        <f>D21*$H$26</f>
        <v>4870837.840909091</v>
      </c>
      <c r="I21" s="4">
        <f>F21*$I$26</f>
        <v>4760392.3221359225</v>
      </c>
      <c r="J21" s="6"/>
    </row>
    <row r="22" spans="1:10" ht="33.75">
      <c r="A22" s="1" t="s">
        <v>12</v>
      </c>
      <c r="B22" s="9" t="s">
        <v>38</v>
      </c>
      <c r="C22" s="6"/>
      <c r="D22" s="4">
        <f>E22/$E$26</f>
        <v>0.32954545454545453</v>
      </c>
      <c r="E22" s="4">
        <v>29</v>
      </c>
      <c r="F22" s="37">
        <f>G22/$G$26</f>
        <v>0.32038834951456313</v>
      </c>
      <c r="G22" s="4">
        <v>33</v>
      </c>
      <c r="H22" s="37">
        <f>D22*$H$26</f>
        <v>7434436.704545454</v>
      </c>
      <c r="I22" s="4">
        <f>F22*$I$26</f>
        <v>6830128.114368932</v>
      </c>
      <c r="J22" s="6"/>
    </row>
    <row r="23" spans="1:10" ht="33.75">
      <c r="A23" s="1" t="s">
        <v>12</v>
      </c>
      <c r="B23" s="9" t="s">
        <v>38</v>
      </c>
      <c r="C23" s="6"/>
      <c r="D23" s="4">
        <f>E23/$E$26</f>
        <v>0.09090909090909091</v>
      </c>
      <c r="E23" s="4">
        <v>8</v>
      </c>
      <c r="F23" s="37">
        <f>G23/$G$26</f>
        <v>0.06796116504854369</v>
      </c>
      <c r="G23" s="4">
        <v>7</v>
      </c>
      <c r="H23" s="37">
        <f>D23*$H$26</f>
        <v>2050879.090909091</v>
      </c>
      <c r="I23" s="4">
        <f>F23*$I$26</f>
        <v>1448815.0545631067</v>
      </c>
      <c r="J23" s="6"/>
    </row>
    <row r="24" spans="1:10" ht="22.5">
      <c r="A24" s="1" t="s">
        <v>12</v>
      </c>
      <c r="B24" s="9" t="s">
        <v>53</v>
      </c>
      <c r="C24" s="4"/>
      <c r="D24" s="4">
        <f>E24/$E$26</f>
        <v>0.09090909090909091</v>
      </c>
      <c r="E24" s="4">
        <v>8</v>
      </c>
      <c r="F24" s="37">
        <f>G24/$G$26</f>
        <v>0.0970873786407767</v>
      </c>
      <c r="G24" s="4">
        <v>10</v>
      </c>
      <c r="H24" s="37">
        <f>D24*$H$26</f>
        <v>2050879.090909091</v>
      </c>
      <c r="I24" s="4">
        <f>F24*$I$26</f>
        <v>2069735.7922330096</v>
      </c>
      <c r="J24" s="6"/>
    </row>
    <row r="25" spans="1:10" ht="22.5">
      <c r="A25" s="1"/>
      <c r="B25" s="9" t="s">
        <v>54</v>
      </c>
      <c r="C25" s="4"/>
      <c r="D25" s="4">
        <f>E25/$E$26</f>
        <v>0.2727272727272727</v>
      </c>
      <c r="E25" s="4">
        <v>24</v>
      </c>
      <c r="F25" s="37">
        <f>G25/$G$26</f>
        <v>0.2912621359223301</v>
      </c>
      <c r="G25" s="4">
        <v>30</v>
      </c>
      <c r="H25" s="37">
        <f>D25*$H$26</f>
        <v>6152637.2727272725</v>
      </c>
      <c r="I25" s="4">
        <f>F25*$I$26</f>
        <v>6209207.376699029</v>
      </c>
      <c r="J25" s="6"/>
    </row>
    <row r="26" spans="1:11" ht="12.75">
      <c r="A26" s="1"/>
      <c r="B26" s="9"/>
      <c r="C26" s="4"/>
      <c r="D26" s="4"/>
      <c r="E26" s="4">
        <f>E21+E22+E23+E24+E25</f>
        <v>88</v>
      </c>
      <c r="F26" s="37"/>
      <c r="G26" s="4">
        <f>G21+G22+G23+G24+G25</f>
        <v>103</v>
      </c>
      <c r="H26" s="41">
        <v>22559670</v>
      </c>
      <c r="I26" s="41">
        <v>21318278.66</v>
      </c>
      <c r="J26" s="6"/>
      <c r="K26">
        <f>I26-I25-I24-I23-I22-I21</f>
        <v>0</v>
      </c>
    </row>
    <row r="27" spans="1:10" ht="33.75">
      <c r="A27" s="1" t="s">
        <v>29</v>
      </c>
      <c r="B27" s="9" t="s">
        <v>8</v>
      </c>
      <c r="C27" s="4"/>
      <c r="D27" s="4">
        <f>E27/$E$30</f>
        <v>0.33783783783783783</v>
      </c>
      <c r="E27" s="4">
        <v>25</v>
      </c>
      <c r="F27" s="37">
        <f>G27/$G$30</f>
        <v>0.3333333333333333</v>
      </c>
      <c r="G27" s="4">
        <v>26</v>
      </c>
      <c r="H27" s="4">
        <f>D27*$H$30</f>
        <v>5358525.858108108</v>
      </c>
      <c r="I27" s="4">
        <f>F27*$I$30</f>
        <v>4914958.49</v>
      </c>
      <c r="J27" s="6"/>
    </row>
    <row r="28" spans="1:10" ht="12.75">
      <c r="A28" s="1" t="s">
        <v>29</v>
      </c>
      <c r="B28" s="8"/>
      <c r="C28" s="4"/>
      <c r="D28" s="4">
        <f>E28/$E$30</f>
        <v>0.5675675675675675</v>
      </c>
      <c r="E28" s="4">
        <v>42</v>
      </c>
      <c r="F28" s="37">
        <f>G28/$G$30</f>
        <v>0.5769230769230769</v>
      </c>
      <c r="G28" s="4">
        <v>45</v>
      </c>
      <c r="H28" s="4">
        <f>D28*$H$30</f>
        <v>9002323.44162162</v>
      </c>
      <c r="I28" s="4">
        <f>F28*$I$30</f>
        <v>8506658.924999999</v>
      </c>
      <c r="J28" s="6"/>
    </row>
    <row r="29" spans="1:10" ht="12.75">
      <c r="A29" s="1" t="s">
        <v>29</v>
      </c>
      <c r="B29" s="8"/>
      <c r="C29" s="4"/>
      <c r="D29" s="4">
        <f>E29/$E$30</f>
        <v>0.0945945945945946</v>
      </c>
      <c r="E29" s="4">
        <v>7</v>
      </c>
      <c r="F29" s="37">
        <f>G29/$G$30</f>
        <v>0.08974358974358974</v>
      </c>
      <c r="G29" s="4">
        <v>7</v>
      </c>
      <c r="H29" s="4">
        <f>D29*$H$30</f>
        <v>1500387.2402702703</v>
      </c>
      <c r="I29" s="4">
        <f>F29*$I$30</f>
        <v>1323258.0550000002</v>
      </c>
      <c r="J29" s="6"/>
    </row>
    <row r="30" spans="1:10" ht="12.75">
      <c r="A30" s="1"/>
      <c r="B30" s="8"/>
      <c r="C30" s="4"/>
      <c r="D30" s="4"/>
      <c r="E30" s="4">
        <f>E27+E28+E29</f>
        <v>74</v>
      </c>
      <c r="F30" s="37"/>
      <c r="G30" s="4">
        <f>G27+G28+G29</f>
        <v>78</v>
      </c>
      <c r="H30" s="41">
        <v>15861236.54</v>
      </c>
      <c r="I30" s="41">
        <v>14744875.47</v>
      </c>
      <c r="J30" s="6"/>
    </row>
    <row r="31" spans="1:10" ht="33.75">
      <c r="A31" s="2" t="s">
        <v>30</v>
      </c>
      <c r="B31" s="9" t="s">
        <v>8</v>
      </c>
      <c r="C31" s="4"/>
      <c r="D31" s="4">
        <f>E31/$E$36</f>
        <v>0.2545454545454545</v>
      </c>
      <c r="E31" s="4">
        <v>28</v>
      </c>
      <c r="F31" s="37">
        <f>G31/$G$36</f>
        <v>0.3274336283185841</v>
      </c>
      <c r="G31" s="4">
        <v>37</v>
      </c>
      <c r="H31" s="4">
        <f>D31*$H$36</f>
        <v>5940005.08690909</v>
      </c>
      <c r="I31" s="4">
        <f>F31*$I$36</f>
        <v>7161668.173805309</v>
      </c>
      <c r="J31" s="6"/>
    </row>
    <row r="32" spans="1:10" ht="12.75">
      <c r="A32" s="2" t="s">
        <v>30</v>
      </c>
      <c r="B32" s="8" t="s">
        <v>68</v>
      </c>
      <c r="C32" s="4"/>
      <c r="D32" s="4">
        <f>E32/$E$36</f>
        <v>0.39090909090909093</v>
      </c>
      <c r="E32" s="4">
        <v>43</v>
      </c>
      <c r="F32" s="37">
        <f>G32/$G$36</f>
        <v>0.3805309734513274</v>
      </c>
      <c r="G32" s="4">
        <v>43</v>
      </c>
      <c r="H32" s="4">
        <f>D32*$H$36</f>
        <v>9122150.669181818</v>
      </c>
      <c r="I32" s="4">
        <f>F32*$I$36</f>
        <v>8323019.769557522</v>
      </c>
      <c r="J32" s="6"/>
    </row>
    <row r="33" spans="1:10" ht="12.75">
      <c r="A33" s="2" t="s">
        <v>30</v>
      </c>
      <c r="B33" s="8" t="s">
        <v>69</v>
      </c>
      <c r="C33" s="4"/>
      <c r="D33" s="4">
        <f>E33/$E$36</f>
        <v>0.08181818181818182</v>
      </c>
      <c r="E33" s="4">
        <v>9</v>
      </c>
      <c r="F33" s="37">
        <f>G33/$G$36</f>
        <v>0.02654867256637168</v>
      </c>
      <c r="G33" s="4">
        <v>3</v>
      </c>
      <c r="H33" s="4">
        <f>D33*$H$36</f>
        <v>1909287.3493636362</v>
      </c>
      <c r="I33" s="4">
        <f>F33*$I$36</f>
        <v>580675.7978761061</v>
      </c>
      <c r="J33" s="6"/>
    </row>
    <row r="34" spans="1:10" ht="22.5">
      <c r="A34" s="2" t="s">
        <v>30</v>
      </c>
      <c r="B34" s="9" t="s">
        <v>53</v>
      </c>
      <c r="C34" s="4"/>
      <c r="D34" s="4">
        <f>E34/$E$36</f>
        <v>0.11818181818181818</v>
      </c>
      <c r="E34" s="4">
        <v>13</v>
      </c>
      <c r="F34" s="37">
        <f>G34/$G$36</f>
        <v>0.11504424778761062</v>
      </c>
      <c r="G34" s="4">
        <v>13</v>
      </c>
      <c r="H34" s="4">
        <f>D34*$H$36</f>
        <v>2757859.5046363636</v>
      </c>
      <c r="I34" s="4">
        <f>F34*$I$36</f>
        <v>2516261.79079646</v>
      </c>
      <c r="J34" s="6"/>
    </row>
    <row r="35" spans="1:10" ht="22.5">
      <c r="A35" s="2"/>
      <c r="B35" s="9" t="s">
        <v>54</v>
      </c>
      <c r="C35" s="4"/>
      <c r="D35" s="4">
        <f>E35/$E$36</f>
        <v>0.15454545454545454</v>
      </c>
      <c r="E35" s="4">
        <v>17</v>
      </c>
      <c r="F35" s="37">
        <f>G35/$G$36</f>
        <v>0.1504424778761062</v>
      </c>
      <c r="G35" s="4">
        <v>17</v>
      </c>
      <c r="H35" s="4">
        <f>D35*$H$36</f>
        <v>3606431.659909091</v>
      </c>
      <c r="I35" s="4">
        <f>F35*$I$36</f>
        <v>3290496.187964602</v>
      </c>
      <c r="J35" s="6"/>
    </row>
    <row r="36" spans="1:10" ht="12.75">
      <c r="A36" s="2"/>
      <c r="B36" s="9"/>
      <c r="C36" s="4"/>
      <c r="D36" s="4"/>
      <c r="E36" s="4">
        <f>E31+E32+E33+E34+E35</f>
        <v>110</v>
      </c>
      <c r="F36" s="37"/>
      <c r="G36" s="4">
        <f>G31+G32+G33+G34+G35</f>
        <v>113</v>
      </c>
      <c r="H36" s="41">
        <v>23335734.27</v>
      </c>
      <c r="I36" s="41">
        <v>21872121.72</v>
      </c>
      <c r="J36" s="6"/>
    </row>
    <row r="37" spans="1:10" ht="33.75">
      <c r="A37" s="1" t="s">
        <v>31</v>
      </c>
      <c r="B37" s="9" t="s">
        <v>8</v>
      </c>
      <c r="C37" s="4"/>
      <c r="D37" s="4">
        <f>E37/$E$40</f>
        <v>0.45925925925925926</v>
      </c>
      <c r="E37" s="4">
        <v>62</v>
      </c>
      <c r="F37" s="37">
        <f>G37/$G$40</f>
        <v>0.408</v>
      </c>
      <c r="G37" s="4">
        <v>51</v>
      </c>
      <c r="H37" s="4">
        <f>D37*$H$40</f>
        <v>10781834.444444444</v>
      </c>
      <c r="I37" s="4">
        <f>F37*$I$40</f>
        <v>9016889.53968</v>
      </c>
      <c r="J37" s="6"/>
    </row>
    <row r="38" spans="1:10" ht="12.75">
      <c r="A38" s="1" t="s">
        <v>31</v>
      </c>
      <c r="B38" s="8" t="s">
        <v>68</v>
      </c>
      <c r="C38" s="4"/>
      <c r="D38" s="4">
        <f>E38/$E$40</f>
        <v>0.45185185185185184</v>
      </c>
      <c r="E38" s="4">
        <v>61</v>
      </c>
      <c r="F38" s="37">
        <f>G38/$G$40</f>
        <v>0.488</v>
      </c>
      <c r="G38" s="4">
        <v>61</v>
      </c>
      <c r="H38" s="4">
        <f>D38*$H$40</f>
        <v>10607933.888888888</v>
      </c>
      <c r="I38" s="4">
        <f>F38*$I$40</f>
        <v>10784907.09648</v>
      </c>
      <c r="J38" s="6"/>
    </row>
    <row r="39" spans="1:10" ht="12.75">
      <c r="A39" s="1" t="s">
        <v>31</v>
      </c>
      <c r="B39" s="8" t="s">
        <v>69</v>
      </c>
      <c r="C39" s="4"/>
      <c r="D39" s="4">
        <f>E39/$E$40</f>
        <v>0.08888888888888889</v>
      </c>
      <c r="E39" s="4">
        <v>12</v>
      </c>
      <c r="F39" s="37">
        <f>G39/$G$40</f>
        <v>0.104</v>
      </c>
      <c r="G39" s="4">
        <v>13</v>
      </c>
      <c r="H39" s="4">
        <f>D39*$H$40</f>
        <v>2086806.6666666667</v>
      </c>
      <c r="I39" s="4">
        <f>F39*$I$40</f>
        <v>2298422.82384</v>
      </c>
      <c r="J39" s="6"/>
    </row>
    <row r="40" spans="1:10" ht="12.75">
      <c r="A40" s="1"/>
      <c r="B40" s="8"/>
      <c r="C40" s="4"/>
      <c r="D40" s="4"/>
      <c r="E40" s="4">
        <f>E37+E38+E39</f>
        <v>135</v>
      </c>
      <c r="F40" s="37"/>
      <c r="G40" s="4">
        <f>G37+G38+G39</f>
        <v>125</v>
      </c>
      <c r="H40" s="41">
        <v>23476575</v>
      </c>
      <c r="I40" s="41">
        <v>22100219.46</v>
      </c>
      <c r="J40" s="6"/>
    </row>
    <row r="41" spans="1:10" ht="33.75">
      <c r="A41" s="2" t="s">
        <v>32</v>
      </c>
      <c r="B41" s="9" t="s">
        <v>8</v>
      </c>
      <c r="C41" s="4"/>
      <c r="D41" s="4">
        <f>E41/$E$46</f>
        <v>0.2536231884057971</v>
      </c>
      <c r="E41" s="4">
        <v>35</v>
      </c>
      <c r="F41" s="37">
        <f>G41/$G$46</f>
        <v>0.2692307692307692</v>
      </c>
      <c r="G41" s="4">
        <v>35</v>
      </c>
      <c r="H41" s="4">
        <f>D41*$H$46</f>
        <v>6652308.752173913</v>
      </c>
      <c r="I41" s="4">
        <f>F41*$I$46</f>
        <v>6349552.114230769</v>
      </c>
      <c r="J41" s="6"/>
    </row>
    <row r="42" spans="1:10" ht="12.75">
      <c r="A42" s="2" t="s">
        <v>32</v>
      </c>
      <c r="B42" s="8" t="s">
        <v>68</v>
      </c>
      <c r="C42" s="4"/>
      <c r="D42" s="4">
        <f>E42/$E$46</f>
        <v>0.32608695652173914</v>
      </c>
      <c r="E42" s="4">
        <v>45</v>
      </c>
      <c r="F42" s="37">
        <f>G42/$G$46</f>
        <v>0.33076923076923076</v>
      </c>
      <c r="G42" s="4">
        <v>43</v>
      </c>
      <c r="H42" s="4">
        <f>D42*$H$46</f>
        <v>8552968.395652173</v>
      </c>
      <c r="I42" s="4">
        <f>F42*$I$46</f>
        <v>7800878.311769231</v>
      </c>
      <c r="J42" s="6"/>
    </row>
    <row r="43" spans="1:10" ht="12.75">
      <c r="A43" s="2" t="s">
        <v>32</v>
      </c>
      <c r="B43" s="8" t="s">
        <v>69</v>
      </c>
      <c r="C43" s="4"/>
      <c r="D43" s="4">
        <f>E43/$E$46</f>
        <v>0.06521739130434782</v>
      </c>
      <c r="E43" s="4">
        <v>9</v>
      </c>
      <c r="F43" s="37">
        <f>G43/$G$46</f>
        <v>0.06923076923076923</v>
      </c>
      <c r="G43" s="4">
        <v>9</v>
      </c>
      <c r="H43" s="4">
        <f>D43*$H$46</f>
        <v>1710593.6791304345</v>
      </c>
      <c r="I43" s="4">
        <f>F43*$I$46</f>
        <v>1632741.9722307695</v>
      </c>
      <c r="J43" s="6"/>
    </row>
    <row r="44" spans="1:10" ht="22.5">
      <c r="A44" s="2" t="s">
        <v>32</v>
      </c>
      <c r="B44" s="9" t="s">
        <v>53</v>
      </c>
      <c r="C44" s="4"/>
      <c r="D44" s="4">
        <f>E44/$E$46</f>
        <v>0.12318840579710146</v>
      </c>
      <c r="E44" s="4">
        <v>17</v>
      </c>
      <c r="F44" s="37">
        <f>G44/$G$46</f>
        <v>0.12307692307692308</v>
      </c>
      <c r="G44" s="4">
        <v>16</v>
      </c>
      <c r="H44" s="4">
        <f>D44*$H$46</f>
        <v>3231121.393913043</v>
      </c>
      <c r="I44" s="4">
        <f>F44*$I$46</f>
        <v>2902652.3950769235</v>
      </c>
      <c r="J44" s="6"/>
    </row>
    <row r="45" spans="1:10" ht="22.5">
      <c r="A45" s="2"/>
      <c r="B45" s="9" t="s">
        <v>54</v>
      </c>
      <c r="C45" s="4"/>
      <c r="D45" s="4">
        <f>E45/$E$46</f>
        <v>0.2318840579710145</v>
      </c>
      <c r="E45" s="4">
        <v>32</v>
      </c>
      <c r="F45" s="37">
        <f>G45/$G$46</f>
        <v>0.2076923076923077</v>
      </c>
      <c r="G45" s="4">
        <v>27</v>
      </c>
      <c r="H45" s="4">
        <f>D45*$H$46</f>
        <v>6082110.859130435</v>
      </c>
      <c r="I45" s="4">
        <f>F45*$I$46</f>
        <v>4898225.916692308</v>
      </c>
      <c r="J45" s="6"/>
    </row>
    <row r="46" spans="1:10" ht="12.75">
      <c r="A46" s="2"/>
      <c r="B46" s="9"/>
      <c r="C46" s="4"/>
      <c r="D46" s="4"/>
      <c r="E46" s="4">
        <f>E41+E42+E43+E44+E45</f>
        <v>138</v>
      </c>
      <c r="F46" s="4"/>
      <c r="G46" s="4">
        <f>G41+G42+G43+G44+G45</f>
        <v>130</v>
      </c>
      <c r="H46" s="41">
        <v>26229103.08</v>
      </c>
      <c r="I46" s="41">
        <v>23584050.71</v>
      </c>
      <c r="J46" s="6"/>
    </row>
    <row r="47" spans="1:10" ht="33.75">
      <c r="A47" s="2" t="s">
        <v>33</v>
      </c>
      <c r="B47" s="9" t="s">
        <v>8</v>
      </c>
      <c r="C47" s="4"/>
      <c r="D47" s="4">
        <f>E47/$E$51</f>
        <v>0.32</v>
      </c>
      <c r="E47" s="4">
        <v>16</v>
      </c>
      <c r="F47" s="37">
        <f>G47/$G$51</f>
        <v>0.2978723404255319</v>
      </c>
      <c r="G47" s="4">
        <v>14</v>
      </c>
      <c r="H47" s="37">
        <f>D47*$H$51</f>
        <v>4364732.6432</v>
      </c>
      <c r="I47" s="37">
        <f>F47*$I$51</f>
        <v>3709220.7272340422</v>
      </c>
      <c r="J47" s="6"/>
    </row>
    <row r="48" spans="1:10" ht="12.75">
      <c r="A48" s="46" t="s">
        <v>33</v>
      </c>
      <c r="B48" s="8" t="s">
        <v>67</v>
      </c>
      <c r="C48" s="4"/>
      <c r="D48" s="4">
        <f>E48/$E$51</f>
        <v>0.38</v>
      </c>
      <c r="E48" s="4">
        <v>19</v>
      </c>
      <c r="F48" s="37">
        <f>G48/$G$51</f>
        <v>0.3617021276595745</v>
      </c>
      <c r="G48" s="4">
        <v>17</v>
      </c>
      <c r="H48" s="37">
        <f>D48*$H$51</f>
        <v>5183120.0138</v>
      </c>
      <c r="I48" s="37">
        <f>F48*$I$51</f>
        <v>4504053.7402127655</v>
      </c>
      <c r="J48" s="6"/>
    </row>
    <row r="49" spans="1:10" ht="22.5">
      <c r="A49" s="46" t="s">
        <v>33</v>
      </c>
      <c r="B49" s="9" t="s">
        <v>53</v>
      </c>
      <c r="C49" s="4"/>
      <c r="D49" s="4">
        <f>E49/$E$51</f>
        <v>0.08</v>
      </c>
      <c r="E49" s="4">
        <v>4</v>
      </c>
      <c r="F49" s="37">
        <f>G49/$G$51</f>
        <v>0.10638297872340426</v>
      </c>
      <c r="G49" s="4">
        <v>5</v>
      </c>
      <c r="H49" s="37">
        <f>D49*$H$51</f>
        <v>1091183.1608</v>
      </c>
      <c r="I49" s="37">
        <f>F49*$I$51</f>
        <v>1324721.6882978722</v>
      </c>
      <c r="J49" s="6"/>
    </row>
    <row r="50" spans="1:10" ht="22.5">
      <c r="A50" s="46"/>
      <c r="B50" s="9" t="s">
        <v>54</v>
      </c>
      <c r="C50" s="4"/>
      <c r="D50" s="4">
        <f>E50/$E$51</f>
        <v>0.22</v>
      </c>
      <c r="E50" s="4">
        <v>11</v>
      </c>
      <c r="F50" s="37">
        <f>G50/$G$51</f>
        <v>0.23404255319148937</v>
      </c>
      <c r="G50" s="4">
        <v>11</v>
      </c>
      <c r="H50" s="37">
        <f>D50*$H$51</f>
        <v>3000753.6922</v>
      </c>
      <c r="I50" s="37">
        <f>F50*$I$51</f>
        <v>2914387.714255319</v>
      </c>
      <c r="J50" s="6"/>
    </row>
    <row r="51" spans="1:10" ht="12.75">
      <c r="A51" s="46"/>
      <c r="B51" s="9"/>
      <c r="C51" s="4"/>
      <c r="D51" s="4">
        <f>E51/$E$51</f>
        <v>1</v>
      </c>
      <c r="E51" s="4">
        <f>E47+E48+E49+E50</f>
        <v>50</v>
      </c>
      <c r="F51" s="37"/>
      <c r="G51" s="4">
        <f>G47+G48+G49+G50</f>
        <v>47</v>
      </c>
      <c r="H51" s="41">
        <v>13639789.51</v>
      </c>
      <c r="I51" s="41">
        <v>12452383.87</v>
      </c>
      <c r="J51" s="6"/>
    </row>
    <row r="52" spans="1:10" ht="33.75">
      <c r="A52" s="46" t="s">
        <v>34</v>
      </c>
      <c r="B52" s="9" t="s">
        <v>8</v>
      </c>
      <c r="C52" s="4"/>
      <c r="D52" s="4">
        <f>E52/E55</f>
        <v>0.4</v>
      </c>
      <c r="E52" s="4">
        <v>12</v>
      </c>
      <c r="F52" s="37">
        <f>G52/$G$55</f>
        <v>0.48148148148148145</v>
      </c>
      <c r="G52" s="4">
        <v>13</v>
      </c>
      <c r="H52" s="37">
        <f>D52*$H$55</f>
        <v>2518883.1520000002</v>
      </c>
      <c r="I52" s="4">
        <f>F52*$I$55</f>
        <v>2747268.131111111</v>
      </c>
      <c r="J52" s="6"/>
    </row>
    <row r="53" spans="1:10" ht="22.5">
      <c r="A53" s="46" t="s">
        <v>34</v>
      </c>
      <c r="B53" s="9" t="s">
        <v>53</v>
      </c>
      <c r="C53" s="4"/>
      <c r="D53" s="4">
        <f>E53/$E$55</f>
        <v>0</v>
      </c>
      <c r="E53" s="4">
        <v>0</v>
      </c>
      <c r="F53" s="37">
        <f>G53/$G$55</f>
        <v>0</v>
      </c>
      <c r="G53" s="4">
        <v>0</v>
      </c>
      <c r="H53" s="37">
        <f>D53*$H$55</f>
        <v>0</v>
      </c>
      <c r="I53" s="4">
        <f>F53*$I$55</f>
        <v>0</v>
      </c>
      <c r="J53" s="6"/>
    </row>
    <row r="54" spans="1:10" ht="22.5">
      <c r="A54" s="46"/>
      <c r="B54" s="9" t="s">
        <v>54</v>
      </c>
      <c r="C54" s="4"/>
      <c r="D54" s="4">
        <f>E54/$E$55</f>
        <v>0.6</v>
      </c>
      <c r="E54" s="4">
        <v>18</v>
      </c>
      <c r="F54" s="37">
        <f>G54/$G$55</f>
        <v>0.5185185185185185</v>
      </c>
      <c r="G54" s="4">
        <v>14</v>
      </c>
      <c r="H54" s="37">
        <f>D54*$H$55</f>
        <v>3778324.7279999997</v>
      </c>
      <c r="I54" s="4">
        <f>F54*$I$55</f>
        <v>2958596.4488888886</v>
      </c>
      <c r="J54" s="6"/>
    </row>
    <row r="55" spans="1:10" ht="12.75">
      <c r="A55" s="38"/>
      <c r="B55" s="8"/>
      <c r="C55" s="4"/>
      <c r="D55" s="4"/>
      <c r="E55" s="4">
        <f>E52+E53+E54</f>
        <v>30</v>
      </c>
      <c r="F55" s="4"/>
      <c r="G55" s="4">
        <f>G52+G53+G54</f>
        <v>27</v>
      </c>
      <c r="H55" s="41">
        <v>6297207.88</v>
      </c>
      <c r="I55" s="41">
        <v>5705864.58</v>
      </c>
      <c r="J55" s="6"/>
    </row>
    <row r="56" spans="1:10" ht="22.5">
      <c r="A56" s="38" t="s">
        <v>15</v>
      </c>
      <c r="B56" s="9" t="s">
        <v>53</v>
      </c>
      <c r="C56" s="4"/>
      <c r="D56" s="4">
        <f>E56/$E$58</f>
        <v>0.21212121212121213</v>
      </c>
      <c r="E56" s="4">
        <v>70</v>
      </c>
      <c r="F56" s="37">
        <f>G56/$G$58</f>
        <v>0.22023809523809523</v>
      </c>
      <c r="G56" s="4">
        <v>74</v>
      </c>
      <c r="H56" s="4">
        <f>D56*$H$58</f>
        <v>8103643.150909091</v>
      </c>
      <c r="I56" s="4">
        <f>F56*$I$58</f>
        <v>7820885.190416668</v>
      </c>
      <c r="J56" s="6"/>
    </row>
    <row r="57" spans="1:10" ht="22.5">
      <c r="A57" s="38"/>
      <c r="B57" s="9" t="s">
        <v>54</v>
      </c>
      <c r="C57" s="4"/>
      <c r="D57" s="4">
        <f>E57/$E$58</f>
        <v>0.7878787878787878</v>
      </c>
      <c r="E57" s="4">
        <v>260</v>
      </c>
      <c r="F57" s="37">
        <f>G57/$G$58</f>
        <v>0.7797619047619048</v>
      </c>
      <c r="G57" s="4">
        <v>262</v>
      </c>
      <c r="H57" s="4">
        <f>D57*$H$58</f>
        <v>30099245.98909091</v>
      </c>
      <c r="I57" s="4">
        <f>F57*$I$58</f>
        <v>27690161.079583336</v>
      </c>
      <c r="J57" s="6"/>
    </row>
    <row r="58" spans="1:10" ht="12.75">
      <c r="A58" s="38"/>
      <c r="B58" s="9"/>
      <c r="C58" s="4"/>
      <c r="D58" s="4"/>
      <c r="E58" s="4">
        <f>E56+E57</f>
        <v>330</v>
      </c>
      <c r="F58" s="37"/>
      <c r="G58" s="4">
        <f>G56+G57</f>
        <v>336</v>
      </c>
      <c r="H58" s="41">
        <v>38202889.14</v>
      </c>
      <c r="I58" s="41">
        <v>35511046.27</v>
      </c>
      <c r="J58" s="6"/>
    </row>
    <row r="59" spans="1:10" ht="22.5">
      <c r="A59" s="38" t="s">
        <v>16</v>
      </c>
      <c r="B59" s="9" t="s">
        <v>53</v>
      </c>
      <c r="C59" s="4"/>
      <c r="D59" s="4">
        <f>E59/$E$61</f>
        <v>0.1488095238095238</v>
      </c>
      <c r="E59" s="4">
        <v>25</v>
      </c>
      <c r="F59" s="4">
        <f>G59/$G$61</f>
        <v>0.1497005988023952</v>
      </c>
      <c r="G59" s="4">
        <v>25</v>
      </c>
      <c r="H59" s="37">
        <f>D59*$H$61</f>
        <v>3103682.212797619</v>
      </c>
      <c r="I59" s="37">
        <f>F59*$I$61</f>
        <v>2904923.4311377243</v>
      </c>
      <c r="J59" s="6"/>
    </row>
    <row r="60" spans="1:10" ht="22.5">
      <c r="A60" s="38"/>
      <c r="B60" s="9" t="s">
        <v>54</v>
      </c>
      <c r="C60" s="4"/>
      <c r="D60" s="4">
        <f>E60/$E$61</f>
        <v>0.8511904761904762</v>
      </c>
      <c r="E60" s="4">
        <v>143</v>
      </c>
      <c r="F60" s="4">
        <f>G60/$G$61</f>
        <v>0.8502994011976048</v>
      </c>
      <c r="G60" s="4">
        <v>142</v>
      </c>
      <c r="H60" s="37">
        <f>D60*$H$61</f>
        <v>17753062.25720238</v>
      </c>
      <c r="I60" s="37">
        <f>F60*$I$61</f>
        <v>16499965.088862276</v>
      </c>
      <c r="J60" s="6"/>
    </row>
    <row r="61" spans="1:10" s="18" customFormat="1" ht="12.75">
      <c r="A61" s="16"/>
      <c r="B61" s="17"/>
      <c r="C61" s="41"/>
      <c r="D61" s="41"/>
      <c r="E61" s="41">
        <f>E59+E60</f>
        <v>168</v>
      </c>
      <c r="F61" s="43"/>
      <c r="G61" s="41">
        <f>G59+G60</f>
        <v>167</v>
      </c>
      <c r="H61" s="41">
        <v>20856744.47</v>
      </c>
      <c r="I61" s="41">
        <v>19404888.52</v>
      </c>
      <c r="J61" s="12"/>
    </row>
    <row r="62" spans="1:10" ht="22.5">
      <c r="A62" s="1" t="s">
        <v>17</v>
      </c>
      <c r="B62" s="9" t="s">
        <v>53</v>
      </c>
      <c r="C62" s="4"/>
      <c r="D62" s="4">
        <f>E62/E64</f>
        <v>0.08275862068965517</v>
      </c>
      <c r="E62" s="4">
        <v>12</v>
      </c>
      <c r="F62" s="37">
        <f>G62/$G$64</f>
        <v>0.0896551724137931</v>
      </c>
      <c r="G62" s="4">
        <v>13</v>
      </c>
      <c r="H62" s="4">
        <f>D62*$H$64</f>
        <v>1481564.3611034483</v>
      </c>
      <c r="I62" s="4">
        <f>F62*$I$64</f>
        <v>1461110.77337931</v>
      </c>
      <c r="J62" s="6"/>
    </row>
    <row r="63" spans="1:10" ht="22.5">
      <c r="A63" s="1"/>
      <c r="B63" s="9" t="s">
        <v>54</v>
      </c>
      <c r="C63" s="4"/>
      <c r="D63" s="4">
        <f>E63/E64</f>
        <v>0.9172413793103448</v>
      </c>
      <c r="E63" s="4">
        <v>133</v>
      </c>
      <c r="F63" s="37">
        <f>G63/$G$64</f>
        <v>0.9103448275862069</v>
      </c>
      <c r="G63" s="4">
        <v>132</v>
      </c>
      <c r="H63" s="4">
        <f>D63*$H$64</f>
        <v>16420671.668896552</v>
      </c>
      <c r="I63" s="4">
        <f>F63*$I$64</f>
        <v>14835894.006620688</v>
      </c>
      <c r="J63" s="6"/>
    </row>
    <row r="64" spans="1:10" ht="12.75">
      <c r="A64" s="1"/>
      <c r="B64" s="9"/>
      <c r="C64" s="4"/>
      <c r="D64" s="4"/>
      <c r="E64" s="4">
        <f>E62+E63</f>
        <v>145</v>
      </c>
      <c r="F64" s="37"/>
      <c r="G64" s="4">
        <f>G62+G63</f>
        <v>145</v>
      </c>
      <c r="H64" s="41">
        <v>17902236.03</v>
      </c>
      <c r="I64" s="41">
        <v>16297004.779999997</v>
      </c>
      <c r="J64" s="6"/>
    </row>
    <row r="65" spans="1:10" ht="22.5">
      <c r="A65" s="4" t="s">
        <v>18</v>
      </c>
      <c r="B65" s="9" t="s">
        <v>53</v>
      </c>
      <c r="C65" s="4"/>
      <c r="D65" s="4">
        <f>E65/$E$67</f>
        <v>0.25882352941176473</v>
      </c>
      <c r="E65" s="4">
        <v>44</v>
      </c>
      <c r="F65" s="37">
        <f>G65/$G$67</f>
        <v>0.2619047619047619</v>
      </c>
      <c r="G65" s="4">
        <v>44</v>
      </c>
      <c r="H65" s="37">
        <f>D65*$H$67</f>
        <v>4604404.7228235295</v>
      </c>
      <c r="I65" s="4">
        <f>F65*$I$67</f>
        <v>4334266.862619048</v>
      </c>
      <c r="J65" s="6"/>
    </row>
    <row r="66" spans="1:10" ht="22.5">
      <c r="A66" s="4"/>
      <c r="B66" s="9" t="s">
        <v>54</v>
      </c>
      <c r="C66" s="4"/>
      <c r="D66" s="4">
        <f>E66/$E$67</f>
        <v>0.7411764705882353</v>
      </c>
      <c r="E66" s="4">
        <v>126</v>
      </c>
      <c r="F66" s="37">
        <f>G66/$G$67</f>
        <v>0.7380952380952381</v>
      </c>
      <c r="G66" s="4">
        <v>124</v>
      </c>
      <c r="H66" s="37">
        <f>D66*$H$67</f>
        <v>13185340.797176471</v>
      </c>
      <c r="I66" s="4">
        <f>F66*$I$67</f>
        <v>12214752.067380954</v>
      </c>
      <c r="J66" s="6"/>
    </row>
    <row r="67" spans="1:10" ht="12.75">
      <c r="A67" s="4"/>
      <c r="B67" s="9"/>
      <c r="C67" s="4"/>
      <c r="D67" s="4"/>
      <c r="E67" s="4">
        <f>E65+E66</f>
        <v>170</v>
      </c>
      <c r="F67" s="37"/>
      <c r="G67" s="4">
        <f>G65+G66</f>
        <v>168</v>
      </c>
      <c r="H67" s="41">
        <v>17789745.52</v>
      </c>
      <c r="I67" s="41">
        <v>16549018.93</v>
      </c>
      <c r="J67" s="6"/>
    </row>
    <row r="68" spans="1:10" ht="24.75" customHeight="1">
      <c r="A68" s="4" t="s">
        <v>19</v>
      </c>
      <c r="B68" s="9" t="s">
        <v>53</v>
      </c>
      <c r="C68" s="4"/>
      <c r="D68" s="4">
        <f>E68/$E$70</f>
        <v>0.24347826086956523</v>
      </c>
      <c r="E68" s="4">
        <v>28</v>
      </c>
      <c r="F68" s="37">
        <f>G68/$G$70</f>
        <v>0.23529411764705882</v>
      </c>
      <c r="G68" s="4">
        <v>28</v>
      </c>
      <c r="H68" s="39">
        <f>$H$70*D68</f>
        <v>4331689.115478261</v>
      </c>
      <c r="I68" s="4">
        <f>F68*$I$70</f>
        <v>3843629.4117647065</v>
      </c>
      <c r="J68" s="6"/>
    </row>
    <row r="69" spans="1:10" ht="26.25" customHeight="1">
      <c r="A69" s="4"/>
      <c r="B69" s="9" t="s">
        <v>54</v>
      </c>
      <c r="C69" s="4"/>
      <c r="D69" s="4">
        <f>E69/$E$70</f>
        <v>0.7565217391304347</v>
      </c>
      <c r="E69" s="4">
        <v>87</v>
      </c>
      <c r="F69" s="37">
        <f>G69/$G$70</f>
        <v>0.7647058823529411</v>
      </c>
      <c r="G69" s="4">
        <v>91</v>
      </c>
      <c r="H69" s="39">
        <f>$H$70*D69</f>
        <v>13459176.89452174</v>
      </c>
      <c r="I69" s="4">
        <f>F69*$I$70</f>
        <v>12491795.588235294</v>
      </c>
      <c r="J69" s="6"/>
    </row>
    <row r="70" spans="1:10" ht="26.25" customHeight="1">
      <c r="A70" s="4"/>
      <c r="B70" s="9"/>
      <c r="C70" s="4"/>
      <c r="D70" s="4"/>
      <c r="E70" s="4">
        <f>E68+E69</f>
        <v>115</v>
      </c>
      <c r="F70" s="37"/>
      <c r="G70" s="4">
        <f>G68+G69</f>
        <v>119</v>
      </c>
      <c r="H70" s="42">
        <v>17790866.01</v>
      </c>
      <c r="I70" s="41">
        <v>16335425.000000002</v>
      </c>
      <c r="J70" s="6"/>
    </row>
    <row r="71" spans="1:10" ht="22.5">
      <c r="A71" s="4" t="s">
        <v>20</v>
      </c>
      <c r="B71" s="9" t="s">
        <v>53</v>
      </c>
      <c r="C71" s="4"/>
      <c r="D71" s="4">
        <f>E71/$E$73</f>
        <v>0.2857142857142857</v>
      </c>
      <c r="E71" s="4">
        <v>40</v>
      </c>
      <c r="F71" s="37">
        <f>G71/$G$73</f>
        <v>0.2785714285714286</v>
      </c>
      <c r="G71" s="4">
        <v>39</v>
      </c>
      <c r="H71" s="4">
        <f>D71*$H$73</f>
        <v>4469337.428571428</v>
      </c>
      <c r="I71" s="4">
        <f>F71*$I$73</f>
        <v>3939778.448357143</v>
      </c>
      <c r="J71" s="6"/>
    </row>
    <row r="72" spans="1:10" ht="22.5">
      <c r="A72" s="4"/>
      <c r="B72" s="9" t="s">
        <v>54</v>
      </c>
      <c r="C72" s="6"/>
      <c r="D72" s="4">
        <f>E72/$E$73</f>
        <v>0.7142857142857143</v>
      </c>
      <c r="E72" s="4">
        <v>100</v>
      </c>
      <c r="F72" s="37">
        <f>G72/$G$73</f>
        <v>0.7214285714285714</v>
      </c>
      <c r="G72" s="4">
        <v>101</v>
      </c>
      <c r="H72" s="4">
        <f>D72*$H$73</f>
        <v>11173343.57142857</v>
      </c>
      <c r="I72" s="4">
        <f>F72*$I$73</f>
        <v>10203015.981642857</v>
      </c>
      <c r="J72" s="6"/>
    </row>
    <row r="73" spans="1:10" ht="12.75">
      <c r="A73" s="4"/>
      <c r="B73" s="9"/>
      <c r="C73" s="6"/>
      <c r="D73" s="4"/>
      <c r="E73" s="4">
        <f>E71+E72</f>
        <v>140</v>
      </c>
      <c r="F73" s="37"/>
      <c r="G73" s="4">
        <f>G71+G72</f>
        <v>140</v>
      </c>
      <c r="H73" s="41">
        <v>15642681</v>
      </c>
      <c r="I73" s="41">
        <v>14142794.43</v>
      </c>
      <c r="J73" s="6"/>
    </row>
    <row r="74" spans="1:10" ht="22.5">
      <c r="A74" s="4" t="s">
        <v>21</v>
      </c>
      <c r="B74" s="9" t="s">
        <v>53</v>
      </c>
      <c r="C74" s="6"/>
      <c r="D74" s="4">
        <f>E74/$E$76</f>
        <v>0.18</v>
      </c>
      <c r="E74" s="4">
        <v>9</v>
      </c>
      <c r="F74" s="4">
        <f>G74/$G$76</f>
        <v>0.18</v>
      </c>
      <c r="G74" s="4">
        <v>9</v>
      </c>
      <c r="H74" s="4">
        <f>D74*$H$76</f>
        <v>1222485.6546</v>
      </c>
      <c r="I74" s="4">
        <f>F74*$I$76</f>
        <v>1122442.0164</v>
      </c>
      <c r="J74" s="6"/>
    </row>
    <row r="75" spans="1:10" ht="22.5">
      <c r="A75" s="4"/>
      <c r="B75" s="9" t="s">
        <v>54</v>
      </c>
      <c r="C75" s="6"/>
      <c r="D75" s="4">
        <f>E75/$E$76</f>
        <v>0.82</v>
      </c>
      <c r="E75" s="4">
        <v>41</v>
      </c>
      <c r="F75" s="4">
        <f>G75/$G$76</f>
        <v>0.82</v>
      </c>
      <c r="G75" s="4">
        <v>41</v>
      </c>
      <c r="H75" s="4">
        <f>D75*$H$76</f>
        <v>5569101.3154</v>
      </c>
      <c r="I75" s="4">
        <f>F75*$I$76</f>
        <v>5113346.9636</v>
      </c>
      <c r="J75" s="6"/>
    </row>
    <row r="76" spans="1:10" ht="12.75">
      <c r="A76" s="4"/>
      <c r="B76" s="9"/>
      <c r="C76" s="6"/>
      <c r="D76" s="4"/>
      <c r="E76" s="4">
        <f>E74+E75</f>
        <v>50</v>
      </c>
      <c r="F76" s="4"/>
      <c r="G76" s="4">
        <f>G74+G75</f>
        <v>50</v>
      </c>
      <c r="H76" s="41">
        <v>6791586.97</v>
      </c>
      <c r="I76" s="41">
        <v>6235788.98</v>
      </c>
      <c r="J76" s="6"/>
    </row>
    <row r="77" spans="1:10" ht="22.5">
      <c r="A77" s="4" t="s">
        <v>22</v>
      </c>
      <c r="B77" s="9" t="s">
        <v>53</v>
      </c>
      <c r="C77" s="6"/>
      <c r="D77" s="4">
        <f>E77/$E$79</f>
        <v>0.6588235294117647</v>
      </c>
      <c r="E77" s="4">
        <v>112</v>
      </c>
      <c r="F77" s="37">
        <f>G77/$G$79</f>
        <v>0.25396825396825395</v>
      </c>
      <c r="G77" s="4">
        <v>16</v>
      </c>
      <c r="H77" s="44">
        <f>D77*$H$79</f>
        <v>5921254.672941176</v>
      </c>
      <c r="I77" s="37">
        <f>F77*$I$79</f>
        <v>1713946.161269841</v>
      </c>
      <c r="J77" s="6"/>
    </row>
    <row r="78" spans="1:10" ht="22.5">
      <c r="A78" s="4"/>
      <c r="B78" s="9" t="s">
        <v>54</v>
      </c>
      <c r="C78" s="6"/>
      <c r="D78" s="4">
        <f>E78/$E$79</f>
        <v>0.3411764705882353</v>
      </c>
      <c r="E78" s="4">
        <v>58</v>
      </c>
      <c r="F78" s="37">
        <f>G78/$G$79</f>
        <v>0.746031746031746</v>
      </c>
      <c r="G78" s="4">
        <v>47</v>
      </c>
      <c r="H78" s="44">
        <f>D78*$H$79</f>
        <v>3066364.0270588235</v>
      </c>
      <c r="I78" s="37">
        <f>F78*$I$79</f>
        <v>5034716.848730159</v>
      </c>
      <c r="J78" s="6"/>
    </row>
    <row r="79" spans="1:10" ht="12.75">
      <c r="A79" s="4"/>
      <c r="B79" s="9"/>
      <c r="C79" s="6"/>
      <c r="D79" s="41"/>
      <c r="E79" s="41">
        <f>E77+E78</f>
        <v>170</v>
      </c>
      <c r="F79" s="43"/>
      <c r="G79" s="41">
        <f>G77+G78</f>
        <v>63</v>
      </c>
      <c r="H79" s="45">
        <v>8987618.7</v>
      </c>
      <c r="I79" s="41">
        <v>6748663.01</v>
      </c>
      <c r="J79" s="6"/>
    </row>
    <row r="80" spans="1:10" ht="22.5">
      <c r="A80" s="4" t="s">
        <v>23</v>
      </c>
      <c r="B80" s="9" t="s">
        <v>53</v>
      </c>
      <c r="C80" s="6"/>
      <c r="D80" s="4">
        <f>E80/$E$82</f>
        <v>0.2727272727272727</v>
      </c>
      <c r="E80" s="4">
        <v>15</v>
      </c>
      <c r="F80" s="37">
        <f>G80/$G$82</f>
        <v>0.22</v>
      </c>
      <c r="G80" s="4">
        <v>11</v>
      </c>
      <c r="H80" s="44">
        <f>D80*$H$82</f>
        <v>2359694.168181818</v>
      </c>
      <c r="I80" s="37">
        <f>F80*$I$82</f>
        <v>1765678.8248</v>
      </c>
      <c r="J80" s="6"/>
    </row>
    <row r="81" spans="1:10" ht="22.5">
      <c r="A81" s="4"/>
      <c r="B81" s="9" t="s">
        <v>54</v>
      </c>
      <c r="C81" s="6"/>
      <c r="D81" s="4">
        <f>E81/$E$82</f>
        <v>0.7272727272727273</v>
      </c>
      <c r="E81" s="4">
        <v>40</v>
      </c>
      <c r="F81" s="37">
        <f>G81/$G$82</f>
        <v>0.78</v>
      </c>
      <c r="G81" s="4">
        <v>39</v>
      </c>
      <c r="H81" s="44">
        <f>D81*$H$82</f>
        <v>6292517.781818181</v>
      </c>
      <c r="I81" s="37">
        <f>F81*$I$82</f>
        <v>6260134.0152</v>
      </c>
      <c r="J81" s="6"/>
    </row>
    <row r="82" spans="1:10" ht="12.75">
      <c r="A82" s="4"/>
      <c r="B82" s="9"/>
      <c r="C82" s="6"/>
      <c r="D82" s="41"/>
      <c r="E82" s="41">
        <f>E80+E81</f>
        <v>55</v>
      </c>
      <c r="F82" s="43"/>
      <c r="G82" s="41">
        <f>G80+G81</f>
        <v>50</v>
      </c>
      <c r="H82" s="41">
        <v>8652211.95</v>
      </c>
      <c r="I82" s="41">
        <v>8025812.84</v>
      </c>
      <c r="J82" s="6"/>
    </row>
    <row r="83" spans="1:10" ht="22.5">
      <c r="A83" s="4" t="s">
        <v>24</v>
      </c>
      <c r="B83" s="9" t="s">
        <v>53</v>
      </c>
      <c r="C83" s="6"/>
      <c r="D83" s="4">
        <f>E83/$E$85</f>
        <v>0.42105263157894735</v>
      </c>
      <c r="E83" s="4">
        <v>16</v>
      </c>
      <c r="F83" s="37">
        <f>G83/$G$85</f>
        <v>0.4</v>
      </c>
      <c r="G83" s="4">
        <v>16</v>
      </c>
      <c r="H83" s="37">
        <f>D83*$H$85</f>
        <v>2797585.831578947</v>
      </c>
      <c r="I83" s="37">
        <f>F83*$I$85</f>
        <v>2335992.9560000002</v>
      </c>
      <c r="J83" s="6"/>
    </row>
    <row r="84" spans="1:10" ht="22.5">
      <c r="A84" s="4"/>
      <c r="B84" s="9" t="s">
        <v>54</v>
      </c>
      <c r="C84" s="6"/>
      <c r="D84" s="4">
        <f>E84/$E$85</f>
        <v>0.5789473684210527</v>
      </c>
      <c r="E84" s="4">
        <v>22</v>
      </c>
      <c r="F84" s="37">
        <f>G84/$G$85</f>
        <v>0.6</v>
      </c>
      <c r="G84" s="4">
        <v>24</v>
      </c>
      <c r="H84" s="37">
        <f>D84*$H$85</f>
        <v>3846680.5184210525</v>
      </c>
      <c r="I84" s="37">
        <f>F84*$I$85</f>
        <v>3503989.4340000004</v>
      </c>
      <c r="J84" s="6"/>
    </row>
    <row r="85" spans="1:10" ht="12.75">
      <c r="A85" s="4"/>
      <c r="B85" s="9"/>
      <c r="C85" s="6"/>
      <c r="D85" s="4"/>
      <c r="E85" s="4">
        <f>E83+E84</f>
        <v>38</v>
      </c>
      <c r="F85" s="37"/>
      <c r="G85" s="4">
        <f>G83+G84</f>
        <v>40</v>
      </c>
      <c r="H85" s="41">
        <v>6644266.35</v>
      </c>
      <c r="I85" s="41">
        <v>5839982.390000001</v>
      </c>
      <c r="J85" s="6"/>
    </row>
    <row r="86" spans="1:10" ht="22.5">
      <c r="A86" s="4" t="s">
        <v>25</v>
      </c>
      <c r="B86" s="9" t="s">
        <v>53</v>
      </c>
      <c r="C86" s="6"/>
      <c r="D86" s="4">
        <f>E86/$E$88</f>
        <v>0.18181818181818182</v>
      </c>
      <c r="E86" s="4">
        <v>4</v>
      </c>
      <c r="F86" s="37">
        <f>G86/$G$88</f>
        <v>0.15</v>
      </c>
      <c r="G86" s="4">
        <v>3</v>
      </c>
      <c r="H86" s="37">
        <f>D86*$H$88</f>
        <v>478202.4109090909</v>
      </c>
      <c r="I86" s="37">
        <f>F86*$I$88</f>
        <v>343852.4984999999</v>
      </c>
      <c r="J86" s="6"/>
    </row>
    <row r="87" spans="1:10" ht="22.5">
      <c r="A87" s="4"/>
      <c r="B87" s="9" t="s">
        <v>54</v>
      </c>
      <c r="C87" s="6"/>
      <c r="D87" s="4">
        <f>E87/$E$88</f>
        <v>0.8181818181818182</v>
      </c>
      <c r="E87" s="4">
        <v>18</v>
      </c>
      <c r="F87" s="37">
        <f>G87/$G$88</f>
        <v>0.85</v>
      </c>
      <c r="G87" s="4">
        <v>17</v>
      </c>
      <c r="H87" s="37">
        <f>D87*$H$88</f>
        <v>2151910.849090909</v>
      </c>
      <c r="I87" s="37">
        <f>F87*$I$88</f>
        <v>1948497.4914999998</v>
      </c>
      <c r="J87" s="6"/>
    </row>
    <row r="88" spans="1:10" ht="12.75">
      <c r="A88" s="4"/>
      <c r="B88" s="9"/>
      <c r="C88" s="6"/>
      <c r="D88" s="4"/>
      <c r="E88" s="4">
        <f>E86+E87</f>
        <v>22</v>
      </c>
      <c r="F88" s="37"/>
      <c r="G88" s="4">
        <f>G86+G87</f>
        <v>20</v>
      </c>
      <c r="H88" s="41">
        <v>2630113.26</v>
      </c>
      <c r="I88" s="41">
        <v>2292349.9899999998</v>
      </c>
      <c r="J88" s="6"/>
    </row>
    <row r="89" spans="1:10" ht="22.5">
      <c r="A89" s="4" t="s">
        <v>26</v>
      </c>
      <c r="B89" s="9" t="s">
        <v>53</v>
      </c>
      <c r="C89" s="6"/>
      <c r="D89" s="4">
        <f>E89/$E$91</f>
        <v>0.06666666666666667</v>
      </c>
      <c r="E89" s="4">
        <v>1</v>
      </c>
      <c r="F89" s="37">
        <f>G89/$G$91</f>
        <v>0.13333333333333333</v>
      </c>
      <c r="G89" s="4">
        <v>2</v>
      </c>
      <c r="H89" s="37">
        <f>D89*$H$91</f>
        <v>191069.27666666667</v>
      </c>
      <c r="I89" s="37">
        <f>F89*$I$91</f>
        <v>339125.9053333333</v>
      </c>
      <c r="J89" s="6"/>
    </row>
    <row r="90" spans="1:10" ht="22.5">
      <c r="A90" s="4"/>
      <c r="B90" s="9" t="s">
        <v>54</v>
      </c>
      <c r="C90" s="6"/>
      <c r="D90" s="4">
        <f>E90/$E$91</f>
        <v>0.9333333333333333</v>
      </c>
      <c r="E90" s="4">
        <v>14</v>
      </c>
      <c r="F90" s="37">
        <f>G90/$G$91</f>
        <v>0.8666666666666667</v>
      </c>
      <c r="G90" s="4">
        <v>13</v>
      </c>
      <c r="H90" s="37">
        <f>D90*$H$91</f>
        <v>2674969.873333333</v>
      </c>
      <c r="I90" s="37">
        <f>F90*$I$91</f>
        <v>2204318.3846666664</v>
      </c>
      <c r="J90" s="6"/>
    </row>
    <row r="91" spans="1:10" ht="12.75">
      <c r="A91" s="6"/>
      <c r="B91" s="8"/>
      <c r="C91" s="6"/>
      <c r="D91" s="6"/>
      <c r="E91" s="13">
        <f>E89+E90</f>
        <v>15</v>
      </c>
      <c r="F91" s="13"/>
      <c r="G91" s="13">
        <f>G89+G90</f>
        <v>15</v>
      </c>
      <c r="H91" s="12">
        <v>2866039.15</v>
      </c>
      <c r="I91" s="12">
        <v>2543444.2899999996</v>
      </c>
      <c r="J91" s="6"/>
    </row>
    <row r="92" spans="1:10" ht="12.75" hidden="1">
      <c r="A92" s="6"/>
      <c r="B92" s="8"/>
      <c r="C92" s="6"/>
      <c r="D92" s="6"/>
      <c r="E92" s="13"/>
      <c r="F92" s="13"/>
      <c r="G92" s="13"/>
      <c r="H92" s="6"/>
      <c r="I92" s="6"/>
      <c r="J92" s="6"/>
    </row>
    <row r="93" spans="1:10" ht="12.75" hidden="1">
      <c r="A93" s="6"/>
      <c r="B93" s="8"/>
      <c r="C93" s="6"/>
      <c r="D93" s="6"/>
      <c r="E93" s="13"/>
      <c r="F93" s="13"/>
      <c r="G93" s="13"/>
      <c r="H93" s="6"/>
      <c r="I93" s="6"/>
      <c r="J93" s="6"/>
    </row>
    <row r="94" spans="1:10" ht="12.75" hidden="1">
      <c r="A94" s="6"/>
      <c r="B94" s="8"/>
      <c r="C94" s="6"/>
      <c r="D94" s="6"/>
      <c r="E94" s="13"/>
      <c r="F94" s="13"/>
      <c r="G94" s="13"/>
      <c r="H94" s="6"/>
      <c r="I94" s="6"/>
      <c r="J94" s="6"/>
    </row>
    <row r="95" spans="1:10" ht="12.75" hidden="1">
      <c r="A95" s="6"/>
      <c r="B95" s="8"/>
      <c r="C95" s="6"/>
      <c r="D95" s="6"/>
      <c r="E95" s="13"/>
      <c r="F95" s="13"/>
      <c r="G95" s="13"/>
      <c r="H95" s="6"/>
      <c r="I95" s="6"/>
      <c r="J95" s="6"/>
    </row>
    <row r="96" spans="1:10" ht="12.75" hidden="1">
      <c r="A96" s="6"/>
      <c r="B96" s="8"/>
      <c r="C96" s="6"/>
      <c r="D96" s="6"/>
      <c r="E96" s="13"/>
      <c r="F96" s="13"/>
      <c r="G96" s="13"/>
      <c r="H96" s="6"/>
      <c r="I96" s="6"/>
      <c r="J96" s="6"/>
    </row>
    <row r="97" spans="1:10" ht="12.75" hidden="1">
      <c r="A97" s="6"/>
      <c r="B97" s="8"/>
      <c r="C97" s="6"/>
      <c r="D97" s="6"/>
      <c r="E97" s="13"/>
      <c r="F97" s="13"/>
      <c r="G97" s="13"/>
      <c r="H97" s="6"/>
      <c r="I97" s="6"/>
      <c r="J97" s="6"/>
    </row>
    <row r="98" spans="1:10" ht="12.75" hidden="1">
      <c r="A98" s="6"/>
      <c r="B98" s="8"/>
      <c r="C98" s="6"/>
      <c r="D98" s="6"/>
      <c r="E98" s="13"/>
      <c r="F98" s="13"/>
      <c r="G98" s="13"/>
      <c r="H98" s="6"/>
      <c r="I98" s="6"/>
      <c r="J98" s="6"/>
    </row>
    <row r="99" spans="1:10" ht="12.75" hidden="1">
      <c r="A99" s="6"/>
      <c r="B99" s="8"/>
      <c r="C99" s="6"/>
      <c r="D99" s="6"/>
      <c r="E99" s="13"/>
      <c r="F99" s="13"/>
      <c r="G99" s="13"/>
      <c r="H99" s="6"/>
      <c r="I99" s="6"/>
      <c r="J99" s="6"/>
    </row>
    <row r="100" spans="1:10" ht="22.5">
      <c r="A100" s="4" t="s">
        <v>35</v>
      </c>
      <c r="B100" s="9" t="s">
        <v>45</v>
      </c>
      <c r="C100" s="6"/>
      <c r="D100" s="6">
        <v>100</v>
      </c>
      <c r="E100" s="13">
        <v>780</v>
      </c>
      <c r="F100" s="14">
        <f>G100/E100*100</f>
        <v>109.10256410256409</v>
      </c>
      <c r="G100" s="13">
        <v>851</v>
      </c>
      <c r="H100" s="10">
        <v>8166850.08</v>
      </c>
      <c r="I100" s="6">
        <v>8158928.15</v>
      </c>
      <c r="J100" s="6"/>
    </row>
    <row r="101" spans="1:10" ht="22.5">
      <c r="A101" s="4" t="s">
        <v>36</v>
      </c>
      <c r="B101" s="9" t="s">
        <v>45</v>
      </c>
      <c r="C101" s="6"/>
      <c r="D101" s="6">
        <v>100</v>
      </c>
      <c r="E101" s="13">
        <v>360</v>
      </c>
      <c r="F101" s="14">
        <f>G101/E101*100</f>
        <v>102.77777777777777</v>
      </c>
      <c r="G101" s="13">
        <v>370</v>
      </c>
      <c r="H101" s="10">
        <v>6363974.97</v>
      </c>
      <c r="I101" s="6">
        <v>6356775.819999999</v>
      </c>
      <c r="J101" s="6"/>
    </row>
    <row r="102" spans="1:10" ht="22.5">
      <c r="A102" s="4" t="s">
        <v>37</v>
      </c>
      <c r="B102" s="9" t="s">
        <v>45</v>
      </c>
      <c r="C102" s="6"/>
      <c r="D102" s="6">
        <v>100</v>
      </c>
      <c r="E102" s="13">
        <v>225</v>
      </c>
      <c r="F102" s="14">
        <f>G102/E102*100</f>
        <v>106.22222222222221</v>
      </c>
      <c r="G102" s="13">
        <v>239</v>
      </c>
      <c r="H102" s="10">
        <v>8617226.42</v>
      </c>
      <c r="I102" s="6">
        <v>8608095.74</v>
      </c>
      <c r="J102" s="6"/>
    </row>
    <row r="103" spans="1:10" ht="12.75">
      <c r="A103" s="6"/>
      <c r="B103" s="8"/>
      <c r="C103" s="6"/>
      <c r="D103" s="6"/>
      <c r="E103" s="13">
        <f>SUM(E100:E102)</f>
        <v>1365</v>
      </c>
      <c r="F103" s="13"/>
      <c r="G103" s="13">
        <f>SUM(G100:G102)</f>
        <v>1460</v>
      </c>
      <c r="H103" s="6"/>
      <c r="I103" s="6"/>
      <c r="J103" s="6"/>
    </row>
    <row r="104" spans="1:10" ht="12.75">
      <c r="A104" s="6"/>
      <c r="B104" s="8"/>
      <c r="C104" s="6"/>
      <c r="D104" s="6"/>
      <c r="E104" s="13"/>
      <c r="F104" s="13"/>
      <c r="G104" s="13"/>
      <c r="H104" s="6"/>
      <c r="I104" s="6"/>
      <c r="J104" s="6"/>
    </row>
    <row r="108" ht="12.75">
      <c r="A108" t="s">
        <v>57</v>
      </c>
    </row>
    <row r="109" spans="1:9" ht="12.75">
      <c r="A109" t="s">
        <v>58</v>
      </c>
      <c r="E109" s="15">
        <f>E4+E5+E9+E13+E17+E21+E27+E31+E37+E41+E47+E52</f>
        <v>1128</v>
      </c>
      <c r="G109" s="15">
        <f>G4+G5+G9+G13+G17+G21+G27+G31+G37+G41+G47+G52</f>
        <v>1175</v>
      </c>
      <c r="H109" s="15">
        <f>H4+H5+H9+H13+H17+H21+H27+H31+H37+H41+H47+H52</f>
        <v>135280063.38200146</v>
      </c>
      <c r="I109" s="15">
        <f>I4+I5+I9+I13+I17+I21+I27+I31+I37+I41+I47+I52</f>
        <v>128133229.7627062</v>
      </c>
    </row>
    <row r="110" spans="1:9" ht="12.75">
      <c r="A110" t="s">
        <v>59</v>
      </c>
      <c r="E110" s="15">
        <f>E6+E10+E14+E18+E22+E28+E32+E38+E42+E48</f>
        <v>1214</v>
      </c>
      <c r="G110" s="15">
        <f>G6+G10+G14+G18+G22+G28+G32+G38+G42+G48</f>
        <v>1221</v>
      </c>
      <c r="H110" s="15">
        <f>H6+H10+H14+H18+H22+H28+H32+H38+H42+H48</f>
        <v>147469869.88482773</v>
      </c>
      <c r="I110" s="15">
        <f>I6+I10+I14+I18+I22+I28+I32+I38+I42+I48</f>
        <v>136598546.5201072</v>
      </c>
    </row>
    <row r="111" spans="1:9" ht="12.75">
      <c r="A111" t="s">
        <v>60</v>
      </c>
      <c r="E111" s="15">
        <f>E7+E11+E15+E19+E23+E29+E33+E39+E43</f>
        <v>184</v>
      </c>
      <c r="G111" s="15">
        <f>G7+G11+G15+G19+G23+G29+G33+G39+G43</f>
        <v>166</v>
      </c>
      <c r="H111" s="15">
        <f>H7+H11+H15+H19+H23+H29+H33+H39+H43</f>
        <v>23012116.61094554</v>
      </c>
      <c r="I111" s="15">
        <f>I7+I11+I15+I19+I23+I29+I33+I39+I43</f>
        <v>18997550.196282156</v>
      </c>
    </row>
    <row r="112" spans="1:9" ht="12.75">
      <c r="A112" t="s">
        <v>61</v>
      </c>
      <c r="E112" s="15">
        <f>E53+E24+E34+E44+E49</f>
        <v>42</v>
      </c>
      <c r="G112" s="15">
        <f aca="true" t="shared" si="1" ref="G112:I113">G53+G24+G34+G44+G49</f>
        <v>44</v>
      </c>
      <c r="H112" s="36">
        <f t="shared" si="1"/>
        <v>9131043.150258498</v>
      </c>
      <c r="I112" s="36">
        <f t="shared" si="1"/>
        <v>8813371.666404264</v>
      </c>
    </row>
    <row r="113" spans="1:9" ht="12.75">
      <c r="A113" t="s">
        <v>62</v>
      </c>
      <c r="E113" s="15">
        <f>E54+E25+E35+E45+E50</f>
        <v>102</v>
      </c>
      <c r="G113" s="15">
        <f t="shared" si="1"/>
        <v>99</v>
      </c>
      <c r="H113" s="15">
        <f t="shared" si="1"/>
        <v>22620258.211966798</v>
      </c>
      <c r="I113" s="15">
        <f t="shared" si="1"/>
        <v>20270913.644500144</v>
      </c>
    </row>
    <row r="114" spans="8:9" ht="12.75">
      <c r="H114" s="15"/>
      <c r="I114" s="15"/>
    </row>
    <row r="115" spans="1:9" ht="12.75">
      <c r="A115" t="s">
        <v>64</v>
      </c>
      <c r="H115" s="15"/>
      <c r="I115" s="15"/>
    </row>
    <row r="116" spans="1:9" ht="12.75">
      <c r="A116" t="s">
        <v>61</v>
      </c>
      <c r="E116" s="15">
        <f>E56+E59+E62+E65+E68+E71+E74+E77+E80+E83+E86+E89</f>
        <v>376</v>
      </c>
      <c r="G116" s="15">
        <f aca="true" t="shared" si="2" ref="G116:I117">G56+G59+G62+G65+G68+G71+G74+G77+G80+G83+G86+G89</f>
        <v>280</v>
      </c>
      <c r="H116" s="36">
        <f t="shared" si="2"/>
        <v>39064613.00656108</v>
      </c>
      <c r="I116" s="15">
        <f t="shared" si="2"/>
        <v>31925632.47997777</v>
      </c>
    </row>
    <row r="117" spans="1:9" ht="12.75">
      <c r="A117" t="s">
        <v>62</v>
      </c>
      <c r="E117" s="15">
        <f>E57+E60+E63+E66+E69+E72+E75+E78+E81+E84+E87+E90</f>
        <v>1042</v>
      </c>
      <c r="G117" s="15">
        <f t="shared" si="2"/>
        <v>1033</v>
      </c>
      <c r="H117" s="36">
        <f t="shared" si="2"/>
        <v>125692385.54343893</v>
      </c>
      <c r="I117" s="15">
        <f t="shared" si="2"/>
        <v>118000586.95002224</v>
      </c>
    </row>
    <row r="118" spans="1:9" ht="12.75">
      <c r="A118" t="s">
        <v>63</v>
      </c>
      <c r="E118" s="15">
        <f>E100+E101+E102</f>
        <v>1365</v>
      </c>
      <c r="G118" s="15">
        <f>G100+G101+G102</f>
        <v>1460</v>
      </c>
      <c r="H118" s="15">
        <f>H100+H101+H102</f>
        <v>23148051.47</v>
      </c>
      <c r="I118" s="15">
        <f>I100+I101+I102</f>
        <v>23123799.71</v>
      </c>
    </row>
    <row r="119" spans="5:9" ht="12.75">
      <c r="E119" s="15">
        <f>SUM(E109:E118)</f>
        <v>5453</v>
      </c>
      <c r="G119" s="15">
        <f>SUM(G109:G118)</f>
        <v>5478</v>
      </c>
      <c r="H119" s="15"/>
      <c r="I119" s="15"/>
    </row>
    <row r="122" ht="12.75">
      <c r="H122">
        <v>560831215.37</v>
      </c>
    </row>
  </sheetData>
  <sheetProtection/>
  <mergeCells count="5">
    <mergeCell ref="D2:E2"/>
    <mergeCell ref="F2:G2"/>
    <mergeCell ref="H2:H3"/>
    <mergeCell ref="I2:I3"/>
    <mergeCell ref="J2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6"/>
  <sheetViews>
    <sheetView zoomScalePageLayoutView="0" workbookViewId="0" topLeftCell="A69">
      <selection activeCell="D159" sqref="D159:D167"/>
    </sheetView>
  </sheetViews>
  <sheetFormatPr defaultColWidth="9.00390625" defaultRowHeight="12.75"/>
  <cols>
    <col min="1" max="1" width="30.75390625" style="0" customWidth="1"/>
    <col min="2" max="2" width="7.75390625" style="0" customWidth="1"/>
    <col min="3" max="4" width="15.375" style="0" customWidth="1"/>
    <col min="5" max="5" width="13.00390625" style="0" customWidth="1"/>
    <col min="6" max="6" width="14.875" style="0" customWidth="1"/>
    <col min="7" max="7" width="13.125" style="0" customWidth="1"/>
    <col min="8" max="10" width="9.125" style="0" customWidth="1"/>
  </cols>
  <sheetData>
    <row r="1" spans="1:10" ht="12.75" customHeight="1">
      <c r="A1" s="19" t="s">
        <v>70</v>
      </c>
      <c r="B1" s="19"/>
      <c r="C1" s="19"/>
      <c r="D1" s="20"/>
      <c r="E1" s="20"/>
      <c r="F1" s="20"/>
      <c r="G1" s="20"/>
      <c r="H1" s="20"/>
      <c r="I1" s="20"/>
      <c r="J1" s="20"/>
    </row>
    <row r="2" spans="1:10" ht="12.75" customHeight="1">
      <c r="A2" s="21" t="s">
        <v>71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2.75" customHeight="1">
      <c r="A3" s="22"/>
      <c r="B3" s="23"/>
      <c r="C3" s="23"/>
      <c r="D3" s="23"/>
      <c r="E3" s="23"/>
      <c r="F3" s="23"/>
      <c r="G3" s="23"/>
      <c r="H3" s="23"/>
      <c r="I3" s="23"/>
      <c r="J3" s="23"/>
    </row>
    <row r="4" spans="1:10" ht="12.75" customHeight="1">
      <c r="A4" s="22" t="s">
        <v>72</v>
      </c>
      <c r="B4" s="23"/>
      <c r="C4" s="23"/>
      <c r="D4" s="23"/>
      <c r="E4" s="24"/>
      <c r="F4" s="23"/>
      <c r="G4" s="24"/>
      <c r="H4" s="24"/>
      <c r="I4" s="23"/>
      <c r="J4" s="23"/>
    </row>
    <row r="5" spans="1:10" ht="12.75">
      <c r="A5" s="20" t="s">
        <v>73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2.75" customHeight="1">
      <c r="A6" s="84"/>
      <c r="B6" s="85"/>
      <c r="C6" s="85"/>
      <c r="D6" s="85"/>
      <c r="E6" s="85"/>
      <c r="F6" s="85"/>
      <c r="G6" s="85"/>
      <c r="H6" s="85"/>
      <c r="I6" s="85"/>
      <c r="J6" s="85"/>
    </row>
    <row r="7" spans="1:7" ht="12.75">
      <c r="A7" s="84" t="s">
        <v>74</v>
      </c>
      <c r="B7" s="85"/>
      <c r="C7" s="85"/>
      <c r="D7" s="85"/>
      <c r="E7" s="85"/>
      <c r="F7" s="85"/>
      <c r="G7" s="85"/>
    </row>
    <row r="8" spans="1:10" ht="12.75">
      <c r="A8" s="20" t="s">
        <v>75</v>
      </c>
      <c r="B8" s="20"/>
      <c r="C8" s="20"/>
      <c r="D8" s="20"/>
      <c r="E8" s="20"/>
      <c r="F8" s="20"/>
      <c r="G8" s="20"/>
      <c r="H8" s="20"/>
      <c r="I8" s="20"/>
      <c r="J8" s="20"/>
    </row>
    <row r="9" spans="1:4" ht="31.5">
      <c r="A9" s="25" t="s">
        <v>76</v>
      </c>
      <c r="B9" s="25" t="s">
        <v>77</v>
      </c>
      <c r="C9" s="25" t="s">
        <v>78</v>
      </c>
      <c r="D9" s="25" t="s">
        <v>79</v>
      </c>
    </row>
    <row r="10" spans="1:4" ht="25.5">
      <c r="A10" s="26" t="s">
        <v>80</v>
      </c>
      <c r="B10" s="27" t="s">
        <v>81</v>
      </c>
      <c r="C10" s="28"/>
      <c r="D10" s="28">
        <v>8987618.7</v>
      </c>
    </row>
    <row r="11" spans="1:4" ht="25.5">
      <c r="A11" s="26" t="s">
        <v>80</v>
      </c>
      <c r="B11" s="27" t="s">
        <v>82</v>
      </c>
      <c r="C11" s="28">
        <v>5058791</v>
      </c>
      <c r="D11" s="28">
        <v>-2984051.95</v>
      </c>
    </row>
    <row r="12" spans="1:4" ht="25.5">
      <c r="A12" s="26" t="s">
        <v>80</v>
      </c>
      <c r="B12" s="27" t="s">
        <v>83</v>
      </c>
      <c r="C12" s="28">
        <v>1173475</v>
      </c>
      <c r="D12" s="28">
        <v>-1017448.52</v>
      </c>
    </row>
    <row r="13" spans="1:4" ht="25.5">
      <c r="A13" s="26" t="s">
        <v>80</v>
      </c>
      <c r="B13" s="27" t="s">
        <v>84</v>
      </c>
      <c r="C13" s="28">
        <v>60353.45</v>
      </c>
      <c r="D13" s="28">
        <v>-60347.55</v>
      </c>
    </row>
    <row r="14" spans="1:4" ht="25.5">
      <c r="A14" s="26" t="s">
        <v>80</v>
      </c>
      <c r="B14" s="27" t="s">
        <v>85</v>
      </c>
      <c r="C14" s="28">
        <v>1782746.9</v>
      </c>
      <c r="D14" s="28">
        <v>-1782746.9</v>
      </c>
    </row>
    <row r="15" spans="1:4" ht="25.5">
      <c r="A15" s="26" t="s">
        <v>80</v>
      </c>
      <c r="B15" s="27" t="s">
        <v>86</v>
      </c>
      <c r="C15" s="28">
        <v>51292.17</v>
      </c>
      <c r="D15" s="28">
        <v>-44457.36</v>
      </c>
    </row>
    <row r="16" spans="1:4" ht="25.5">
      <c r="A16" s="26" t="s">
        <v>80</v>
      </c>
      <c r="B16" s="27" t="s">
        <v>87</v>
      </c>
      <c r="C16" s="28">
        <v>186554.38</v>
      </c>
      <c r="D16" s="28">
        <v>-186554.38</v>
      </c>
    </row>
    <row r="17" spans="1:4" ht="25.5">
      <c r="A17" s="26" t="s">
        <v>80</v>
      </c>
      <c r="B17" s="27" t="s">
        <v>88</v>
      </c>
      <c r="C17" s="28">
        <v>1387.8</v>
      </c>
      <c r="D17" s="28">
        <v>-1291.35</v>
      </c>
    </row>
    <row r="18" spans="1:4" ht="25.5">
      <c r="A18" s="26" t="s">
        <v>80</v>
      </c>
      <c r="B18" s="27" t="s">
        <v>89</v>
      </c>
      <c r="C18" s="28">
        <v>121179.44</v>
      </c>
      <c r="D18" s="28">
        <v>-121179.44</v>
      </c>
    </row>
    <row r="19" spans="1:4" ht="25.5">
      <c r="A19" s="26" t="s">
        <v>80</v>
      </c>
      <c r="B19" s="27" t="s">
        <v>90</v>
      </c>
      <c r="C19" s="28">
        <v>551838.56</v>
      </c>
      <c r="D19" s="28">
        <v>-550585.56</v>
      </c>
    </row>
    <row r="20" spans="1:6" ht="25.5">
      <c r="A20" s="29" t="s">
        <v>80</v>
      </c>
      <c r="B20" s="30"/>
      <c r="C20" s="31">
        <v>8987618.7</v>
      </c>
      <c r="D20" s="31">
        <v>2238955.69</v>
      </c>
      <c r="E20" s="32">
        <f>C20</f>
        <v>8987618.7</v>
      </c>
      <c r="F20" s="32">
        <f>SUM(D11:D19)*-1</f>
        <v>6748663.01</v>
      </c>
    </row>
    <row r="21" spans="1:4" ht="12.75">
      <c r="A21" s="26" t="s">
        <v>91</v>
      </c>
      <c r="B21" s="27" t="s">
        <v>81</v>
      </c>
      <c r="C21" s="28"/>
      <c r="D21" s="28">
        <v>6644266.35</v>
      </c>
    </row>
    <row r="22" spans="1:4" ht="12.75">
      <c r="A22" s="26" t="s">
        <v>91</v>
      </c>
      <c r="B22" s="27" t="s">
        <v>82</v>
      </c>
      <c r="C22" s="28">
        <v>3779425</v>
      </c>
      <c r="D22" s="28">
        <v>-3231923.44</v>
      </c>
    </row>
    <row r="23" spans="1:4" ht="12.75">
      <c r="A23" s="26" t="s">
        <v>91</v>
      </c>
      <c r="B23" s="27" t="s">
        <v>83</v>
      </c>
      <c r="C23" s="28">
        <v>1143214.09</v>
      </c>
      <c r="D23" s="28">
        <v>-889991.3</v>
      </c>
    </row>
    <row r="24" spans="1:4" ht="12.75">
      <c r="A24" s="26" t="s">
        <v>91</v>
      </c>
      <c r="B24" s="27" t="s">
        <v>84</v>
      </c>
      <c r="C24" s="28">
        <v>23916</v>
      </c>
      <c r="D24" s="28">
        <v>-21035.64</v>
      </c>
    </row>
    <row r="25" spans="1:4" ht="12.75">
      <c r="A25" s="26" t="s">
        <v>91</v>
      </c>
      <c r="B25" s="27" t="s">
        <v>85</v>
      </c>
      <c r="C25" s="28">
        <v>1069923.35</v>
      </c>
      <c r="D25" s="28">
        <v>-1069923.35</v>
      </c>
    </row>
    <row r="26" spans="1:4" ht="12.75">
      <c r="A26" s="26" t="s">
        <v>91</v>
      </c>
      <c r="B26" s="27" t="s">
        <v>86</v>
      </c>
      <c r="C26" s="28">
        <v>14026</v>
      </c>
      <c r="D26" s="28">
        <v>-14026</v>
      </c>
    </row>
    <row r="27" spans="1:4" ht="12.75">
      <c r="A27" s="26" t="s">
        <v>91</v>
      </c>
      <c r="B27" s="27" t="s">
        <v>87</v>
      </c>
      <c r="C27" s="28">
        <v>13000</v>
      </c>
      <c r="D27" s="28">
        <v>-13000</v>
      </c>
    </row>
    <row r="28" spans="1:4" ht="12.75">
      <c r="A28" s="26" t="s">
        <v>91</v>
      </c>
      <c r="B28" s="27" t="s">
        <v>88</v>
      </c>
      <c r="C28" s="28">
        <v>219861</v>
      </c>
      <c r="D28" s="28">
        <v>-219718.75</v>
      </c>
    </row>
    <row r="29" spans="1:4" ht="12.75">
      <c r="A29" s="26" t="s">
        <v>91</v>
      </c>
      <c r="B29" s="27" t="s">
        <v>89</v>
      </c>
      <c r="C29" s="28">
        <v>151414.46</v>
      </c>
      <c r="D29" s="28">
        <v>-150877.46</v>
      </c>
    </row>
    <row r="30" spans="1:4" ht="12.75">
      <c r="A30" s="26" t="s">
        <v>91</v>
      </c>
      <c r="B30" s="27" t="s">
        <v>90</v>
      </c>
      <c r="C30" s="28">
        <v>229486.45</v>
      </c>
      <c r="D30" s="28">
        <v>-229486.45</v>
      </c>
    </row>
    <row r="31" spans="1:6" ht="12.75">
      <c r="A31" s="29" t="s">
        <v>91</v>
      </c>
      <c r="B31" s="30"/>
      <c r="C31" s="31">
        <v>6644266.35</v>
      </c>
      <c r="D31" s="31">
        <v>804283.96</v>
      </c>
      <c r="E31" s="32">
        <f>C31</f>
        <v>6644266.35</v>
      </c>
      <c r="F31">
        <f>SUM(D22:D30)*-1</f>
        <v>5839982.390000001</v>
      </c>
    </row>
    <row r="32" spans="1:4" ht="25.5">
      <c r="A32" s="26" t="s">
        <v>92</v>
      </c>
      <c r="B32" s="27" t="s">
        <v>81</v>
      </c>
      <c r="C32" s="28"/>
      <c r="D32" s="28">
        <v>6791586.97</v>
      </c>
    </row>
    <row r="33" spans="1:4" ht="25.5">
      <c r="A33" s="26" t="s">
        <v>92</v>
      </c>
      <c r="B33" s="27" t="s">
        <v>82</v>
      </c>
      <c r="C33" s="28">
        <v>4324629.22</v>
      </c>
      <c r="D33" s="28">
        <v>-3904836.59</v>
      </c>
    </row>
    <row r="34" spans="1:4" ht="25.5">
      <c r="A34" s="26" t="s">
        <v>92</v>
      </c>
      <c r="B34" s="27" t="s">
        <v>83</v>
      </c>
      <c r="C34" s="28">
        <v>1333253</v>
      </c>
      <c r="D34" s="28">
        <v>-1251248.7</v>
      </c>
    </row>
    <row r="35" spans="1:4" ht="25.5">
      <c r="A35" s="26" t="s">
        <v>92</v>
      </c>
      <c r="B35" s="27" t="s">
        <v>84</v>
      </c>
      <c r="C35" s="28">
        <v>27258</v>
      </c>
      <c r="D35" s="28">
        <v>-23345.74</v>
      </c>
    </row>
    <row r="36" spans="1:4" ht="25.5">
      <c r="A36" s="26" t="s">
        <v>92</v>
      </c>
      <c r="B36" s="27" t="s">
        <v>85</v>
      </c>
      <c r="C36" s="28">
        <v>493515.97</v>
      </c>
      <c r="D36" s="28">
        <v>-449777.9</v>
      </c>
    </row>
    <row r="37" spans="1:4" ht="25.5">
      <c r="A37" s="26" t="s">
        <v>92</v>
      </c>
      <c r="B37" s="27" t="s">
        <v>86</v>
      </c>
      <c r="C37" s="28">
        <v>45346</v>
      </c>
      <c r="D37" s="28">
        <v>-39142.72</v>
      </c>
    </row>
    <row r="38" spans="1:4" ht="25.5">
      <c r="A38" s="26" t="s">
        <v>92</v>
      </c>
      <c r="B38" s="27" t="s">
        <v>87</v>
      </c>
      <c r="C38" s="28">
        <v>8800</v>
      </c>
      <c r="D38" s="28">
        <v>-8800</v>
      </c>
    </row>
    <row r="39" spans="1:4" ht="25.5">
      <c r="A39" s="26" t="s">
        <v>92</v>
      </c>
      <c r="B39" s="27" t="s">
        <v>88</v>
      </c>
      <c r="C39" s="28">
        <v>839</v>
      </c>
      <c r="D39" s="28">
        <v>-691.55</v>
      </c>
    </row>
    <row r="40" spans="1:4" ht="25.5">
      <c r="A40" s="26" t="s">
        <v>92</v>
      </c>
      <c r="B40" s="27" t="s">
        <v>89</v>
      </c>
      <c r="C40" s="28">
        <v>336197.46</v>
      </c>
      <c r="D40" s="28">
        <v>-336197.46</v>
      </c>
    </row>
    <row r="41" spans="1:4" ht="25.5">
      <c r="A41" s="26" t="s">
        <v>92</v>
      </c>
      <c r="B41" s="27" t="s">
        <v>90</v>
      </c>
      <c r="C41" s="28">
        <v>221748.32</v>
      </c>
      <c r="D41" s="28">
        <v>-221748.32</v>
      </c>
    </row>
    <row r="42" spans="1:6" ht="25.5">
      <c r="A42" s="29" t="s">
        <v>92</v>
      </c>
      <c r="B42" s="30"/>
      <c r="C42" s="31">
        <v>6791586.97</v>
      </c>
      <c r="D42" s="31">
        <v>555797.99</v>
      </c>
      <c r="E42" s="32">
        <f>C42</f>
        <v>6791586.97</v>
      </c>
      <c r="F42">
        <f>SUM(D33:D41)*-1</f>
        <v>6235788.98</v>
      </c>
    </row>
    <row r="43" spans="1:4" ht="25.5">
      <c r="A43" s="26" t="s">
        <v>93</v>
      </c>
      <c r="B43" s="27" t="s">
        <v>81</v>
      </c>
      <c r="C43" s="28"/>
      <c r="D43" s="28">
        <v>17790866.01</v>
      </c>
    </row>
    <row r="44" spans="1:4" ht="25.5">
      <c r="A44" s="26" t="s">
        <v>93</v>
      </c>
      <c r="B44" s="27" t="s">
        <v>82</v>
      </c>
      <c r="C44" s="28">
        <v>10373624</v>
      </c>
      <c r="D44" s="28">
        <v>-9407252.91</v>
      </c>
    </row>
    <row r="45" spans="1:4" ht="25.5">
      <c r="A45" s="26" t="s">
        <v>93</v>
      </c>
      <c r="B45" s="27" t="s">
        <v>94</v>
      </c>
      <c r="C45" s="28">
        <v>7920</v>
      </c>
      <c r="D45" s="28"/>
    </row>
    <row r="46" spans="1:4" ht="25.5">
      <c r="A46" s="26" t="s">
        <v>93</v>
      </c>
      <c r="B46" s="27" t="s">
        <v>83</v>
      </c>
      <c r="C46" s="28">
        <v>3110355</v>
      </c>
      <c r="D46" s="28">
        <v>-2832844.14</v>
      </c>
    </row>
    <row r="47" spans="1:4" ht="25.5">
      <c r="A47" s="26" t="s">
        <v>93</v>
      </c>
      <c r="B47" s="27" t="s">
        <v>84</v>
      </c>
      <c r="C47" s="28">
        <v>43961</v>
      </c>
      <c r="D47" s="28">
        <v>-31922.59</v>
      </c>
    </row>
    <row r="48" spans="1:4" ht="25.5">
      <c r="A48" s="26" t="s">
        <v>93</v>
      </c>
      <c r="B48" s="27" t="s">
        <v>85</v>
      </c>
      <c r="C48" s="28">
        <v>2412828.01</v>
      </c>
      <c r="D48" s="28">
        <v>-2412828.01</v>
      </c>
    </row>
    <row r="49" spans="1:4" ht="25.5">
      <c r="A49" s="26" t="s">
        <v>93</v>
      </c>
      <c r="B49" s="27" t="s">
        <v>86</v>
      </c>
      <c r="C49" s="28">
        <v>92598</v>
      </c>
      <c r="D49" s="28">
        <v>-92598</v>
      </c>
    </row>
    <row r="50" spans="1:4" ht="25.5">
      <c r="A50" s="26" t="s">
        <v>93</v>
      </c>
      <c r="B50" s="27" t="s">
        <v>87</v>
      </c>
      <c r="C50" s="28">
        <v>63573.68</v>
      </c>
      <c r="D50" s="28">
        <v>-47400.39</v>
      </c>
    </row>
    <row r="51" spans="1:4" ht="25.5">
      <c r="A51" s="26" t="s">
        <v>93</v>
      </c>
      <c r="B51" s="27" t="s">
        <v>88</v>
      </c>
      <c r="C51" s="28">
        <v>13380</v>
      </c>
      <c r="D51" s="28">
        <v>-13237.9</v>
      </c>
    </row>
    <row r="52" spans="1:4" ht="25.5">
      <c r="A52" s="26" t="s">
        <v>93</v>
      </c>
      <c r="B52" s="27" t="s">
        <v>89</v>
      </c>
      <c r="C52" s="28">
        <v>907677.89</v>
      </c>
      <c r="D52" s="28">
        <v>-907677.89</v>
      </c>
    </row>
    <row r="53" spans="1:4" ht="25.5">
      <c r="A53" s="26" t="s">
        <v>93</v>
      </c>
      <c r="B53" s="27" t="s">
        <v>90</v>
      </c>
      <c r="C53" s="28">
        <v>764948.43</v>
      </c>
      <c r="D53" s="28">
        <v>-589663.17</v>
      </c>
    </row>
    <row r="54" spans="1:6" ht="25.5">
      <c r="A54" s="29" t="s">
        <v>93</v>
      </c>
      <c r="B54" s="30"/>
      <c r="C54" s="31">
        <v>17790866.01</v>
      </c>
      <c r="D54" s="31">
        <v>1455441.01</v>
      </c>
      <c r="E54" s="32">
        <f>C54</f>
        <v>17790866.01</v>
      </c>
      <c r="F54" s="32">
        <f>SUM(D44:D53)*-1</f>
        <v>16335425.000000002</v>
      </c>
    </row>
    <row r="55" spans="1:4" ht="25.5">
      <c r="A55" s="26" t="s">
        <v>95</v>
      </c>
      <c r="B55" s="27" t="s">
        <v>81</v>
      </c>
      <c r="C55" s="28"/>
      <c r="D55" s="28">
        <v>20856744.47</v>
      </c>
    </row>
    <row r="56" spans="1:4" ht="25.5">
      <c r="A56" s="26" t="s">
        <v>95</v>
      </c>
      <c r="B56" s="27" t="s">
        <v>82</v>
      </c>
      <c r="C56" s="28">
        <v>13470537</v>
      </c>
      <c r="D56" s="28">
        <v>-12396943.65</v>
      </c>
    </row>
    <row r="57" spans="1:4" ht="25.5">
      <c r="A57" s="26" t="s">
        <v>95</v>
      </c>
      <c r="B57" s="27" t="s">
        <v>94</v>
      </c>
      <c r="C57" s="28">
        <v>3840</v>
      </c>
      <c r="D57" s="28"/>
    </row>
    <row r="58" spans="1:4" ht="25.5">
      <c r="A58" s="26" t="s">
        <v>95</v>
      </c>
      <c r="B58" s="27" t="s">
        <v>83</v>
      </c>
      <c r="C58" s="28">
        <v>4118473.6</v>
      </c>
      <c r="D58" s="28">
        <v>-3844693.36</v>
      </c>
    </row>
    <row r="59" spans="1:4" ht="25.5">
      <c r="A59" s="26" t="s">
        <v>95</v>
      </c>
      <c r="B59" s="27" t="s">
        <v>84</v>
      </c>
      <c r="C59" s="28">
        <v>35046</v>
      </c>
      <c r="D59" s="28">
        <v>-33161.37</v>
      </c>
    </row>
    <row r="60" spans="1:4" ht="25.5">
      <c r="A60" s="26" t="s">
        <v>95</v>
      </c>
      <c r="B60" s="27" t="s">
        <v>85</v>
      </c>
      <c r="C60" s="28">
        <v>1488842.47</v>
      </c>
      <c r="D60" s="28">
        <v>-1458563.03</v>
      </c>
    </row>
    <row r="61" spans="1:4" ht="25.5">
      <c r="A61" s="26" t="s">
        <v>95</v>
      </c>
      <c r="B61" s="27" t="s">
        <v>86</v>
      </c>
      <c r="C61" s="28">
        <v>63124</v>
      </c>
      <c r="D61" s="28">
        <v>-63124</v>
      </c>
    </row>
    <row r="62" spans="1:4" ht="25.5">
      <c r="A62" s="26" t="s">
        <v>95</v>
      </c>
      <c r="B62" s="27" t="s">
        <v>87</v>
      </c>
      <c r="C62" s="28">
        <v>71240</v>
      </c>
      <c r="D62" s="28">
        <v>-46550</v>
      </c>
    </row>
    <row r="63" spans="1:4" ht="25.5">
      <c r="A63" s="26" t="s">
        <v>95</v>
      </c>
      <c r="B63" s="27" t="s">
        <v>88</v>
      </c>
      <c r="C63" s="28">
        <v>46906</v>
      </c>
      <c r="D63" s="28">
        <v>-46583.07</v>
      </c>
    </row>
    <row r="64" spans="1:4" ht="25.5">
      <c r="A64" s="26" t="s">
        <v>95</v>
      </c>
      <c r="B64" s="27" t="s">
        <v>89</v>
      </c>
      <c r="C64" s="28">
        <v>750500</v>
      </c>
      <c r="D64" s="28">
        <v>-719997</v>
      </c>
    </row>
    <row r="65" spans="1:4" ht="25.5">
      <c r="A65" s="26" t="s">
        <v>95</v>
      </c>
      <c r="B65" s="27" t="s">
        <v>90</v>
      </c>
      <c r="C65" s="28">
        <v>808235.4</v>
      </c>
      <c r="D65" s="28">
        <v>-795273.04</v>
      </c>
    </row>
    <row r="66" spans="1:6" ht="25.5">
      <c r="A66" s="29" t="s">
        <v>95</v>
      </c>
      <c r="B66" s="30"/>
      <c r="C66" s="31">
        <v>20856744.47</v>
      </c>
      <c r="D66" s="31">
        <v>1451855.95</v>
      </c>
      <c r="E66" s="32">
        <f>C66</f>
        <v>20856744.47</v>
      </c>
      <c r="F66">
        <f>SUM(D56:D65)*-1</f>
        <v>19404888.52</v>
      </c>
    </row>
    <row r="67" spans="1:4" ht="25.5">
      <c r="A67" s="26" t="s">
        <v>96</v>
      </c>
      <c r="B67" s="27" t="s">
        <v>81</v>
      </c>
      <c r="C67" s="28"/>
      <c r="D67" s="28">
        <v>15642681</v>
      </c>
    </row>
    <row r="68" spans="1:4" ht="25.5">
      <c r="A68" s="26" t="s">
        <v>96</v>
      </c>
      <c r="B68" s="27" t="s">
        <v>82</v>
      </c>
      <c r="C68" s="28">
        <v>9909690</v>
      </c>
      <c r="D68" s="28">
        <v>-9139603.49</v>
      </c>
    </row>
    <row r="69" spans="1:4" ht="25.5">
      <c r="A69" s="26" t="s">
        <v>96</v>
      </c>
      <c r="B69" s="27" t="s">
        <v>94</v>
      </c>
      <c r="C69" s="28">
        <v>10560</v>
      </c>
      <c r="D69" s="28"/>
    </row>
    <row r="70" spans="1:4" ht="25.5">
      <c r="A70" s="26" t="s">
        <v>96</v>
      </c>
      <c r="B70" s="27" t="s">
        <v>83</v>
      </c>
      <c r="C70" s="28">
        <v>2989283</v>
      </c>
      <c r="D70" s="28">
        <v>-2769629.09</v>
      </c>
    </row>
    <row r="71" spans="1:4" ht="25.5">
      <c r="A71" s="26" t="s">
        <v>96</v>
      </c>
      <c r="B71" s="27" t="s">
        <v>84</v>
      </c>
      <c r="C71" s="28">
        <v>30846</v>
      </c>
      <c r="D71" s="28">
        <v>-25815.55</v>
      </c>
    </row>
    <row r="72" spans="1:4" ht="25.5">
      <c r="A72" s="26" t="s">
        <v>96</v>
      </c>
      <c r="B72" s="27" t="s">
        <v>85</v>
      </c>
      <c r="C72" s="28">
        <v>1112222</v>
      </c>
      <c r="D72" s="28">
        <v>-1112222</v>
      </c>
    </row>
    <row r="73" spans="1:4" ht="25.5">
      <c r="A73" s="26" t="s">
        <v>96</v>
      </c>
      <c r="B73" s="27" t="s">
        <v>86</v>
      </c>
      <c r="C73" s="28">
        <v>88867</v>
      </c>
      <c r="D73" s="28">
        <v>-88867</v>
      </c>
    </row>
    <row r="74" spans="1:4" ht="25.5">
      <c r="A74" s="26" t="s">
        <v>96</v>
      </c>
      <c r="B74" s="27" t="s">
        <v>87</v>
      </c>
      <c r="C74" s="28">
        <v>71240</v>
      </c>
      <c r="D74" s="28">
        <v>-48300</v>
      </c>
    </row>
    <row r="75" spans="1:4" ht="25.5">
      <c r="A75" s="26" t="s">
        <v>96</v>
      </c>
      <c r="B75" s="27" t="s">
        <v>88</v>
      </c>
      <c r="C75" s="28">
        <v>32362</v>
      </c>
      <c r="D75" s="28">
        <v>-32203.93</v>
      </c>
    </row>
    <row r="76" spans="1:4" ht="25.5">
      <c r="A76" s="26" t="s">
        <v>96</v>
      </c>
      <c r="B76" s="27" t="s">
        <v>89</v>
      </c>
      <c r="C76" s="28">
        <v>708699</v>
      </c>
      <c r="D76" s="28">
        <v>-523726</v>
      </c>
    </row>
    <row r="77" spans="1:4" ht="25.5">
      <c r="A77" s="26" t="s">
        <v>96</v>
      </c>
      <c r="B77" s="27" t="s">
        <v>90</v>
      </c>
      <c r="C77" s="28">
        <v>688912</v>
      </c>
      <c r="D77" s="28">
        <v>-402427.37</v>
      </c>
    </row>
    <row r="78" spans="1:6" ht="25.5">
      <c r="A78" s="29" t="s">
        <v>96</v>
      </c>
      <c r="B78" s="30"/>
      <c r="C78" s="31">
        <v>15642681</v>
      </c>
      <c r="D78" s="31">
        <v>1499886.57</v>
      </c>
      <c r="E78" s="32">
        <f>C78</f>
        <v>15642681</v>
      </c>
      <c r="F78">
        <f>SUM(D68:D77)*-1</f>
        <v>14142794.43</v>
      </c>
    </row>
    <row r="79" spans="1:4" ht="25.5">
      <c r="A79" s="26" t="s">
        <v>97</v>
      </c>
      <c r="B79" s="27" t="s">
        <v>81</v>
      </c>
      <c r="C79" s="28"/>
      <c r="D79" s="28">
        <v>17902236.03</v>
      </c>
    </row>
    <row r="80" spans="1:4" ht="25.5">
      <c r="A80" s="26" t="s">
        <v>97</v>
      </c>
      <c r="B80" s="27" t="s">
        <v>82</v>
      </c>
      <c r="C80" s="28">
        <v>11276377</v>
      </c>
      <c r="D80" s="28">
        <v>-9914960.04</v>
      </c>
    </row>
    <row r="81" spans="1:4" ht="25.5">
      <c r="A81" s="26" t="s">
        <v>97</v>
      </c>
      <c r="B81" s="27" t="s">
        <v>94</v>
      </c>
      <c r="C81" s="28">
        <v>1440</v>
      </c>
      <c r="D81" s="28"/>
    </row>
    <row r="82" spans="1:4" ht="25.5">
      <c r="A82" s="26" t="s">
        <v>97</v>
      </c>
      <c r="B82" s="27" t="s">
        <v>83</v>
      </c>
      <c r="C82" s="28">
        <v>3409559</v>
      </c>
      <c r="D82" s="28">
        <v>-3244491.59</v>
      </c>
    </row>
    <row r="83" spans="1:4" ht="25.5">
      <c r="A83" s="26" t="s">
        <v>97</v>
      </c>
      <c r="B83" s="27" t="s">
        <v>84</v>
      </c>
      <c r="C83" s="28">
        <v>54516</v>
      </c>
      <c r="D83" s="28">
        <v>-42146.26</v>
      </c>
    </row>
    <row r="84" spans="1:4" ht="25.5">
      <c r="A84" s="26" t="s">
        <v>97</v>
      </c>
      <c r="B84" s="27" t="s">
        <v>85</v>
      </c>
      <c r="C84" s="28">
        <v>1351561.03</v>
      </c>
      <c r="D84" s="28">
        <v>-1351561.03</v>
      </c>
    </row>
    <row r="85" spans="1:4" ht="25.5">
      <c r="A85" s="26" t="s">
        <v>97</v>
      </c>
      <c r="B85" s="27" t="s">
        <v>86</v>
      </c>
      <c r="C85" s="28">
        <v>105426</v>
      </c>
      <c r="D85" s="28">
        <v>-97787.42</v>
      </c>
    </row>
    <row r="86" spans="1:4" ht="25.5">
      <c r="A86" s="26" t="s">
        <v>97</v>
      </c>
      <c r="B86" s="27" t="s">
        <v>87</v>
      </c>
      <c r="C86" s="28">
        <v>26715</v>
      </c>
      <c r="D86" s="28">
        <v>-12150</v>
      </c>
    </row>
    <row r="87" spans="1:4" ht="25.5">
      <c r="A87" s="26" t="s">
        <v>97</v>
      </c>
      <c r="B87" s="27" t="s">
        <v>88</v>
      </c>
      <c r="C87" s="28">
        <v>14292</v>
      </c>
      <c r="D87" s="28">
        <v>-14216.53</v>
      </c>
    </row>
    <row r="88" spans="1:4" ht="25.5">
      <c r="A88" s="26" t="s">
        <v>97</v>
      </c>
      <c r="B88" s="27" t="s">
        <v>89</v>
      </c>
      <c r="C88" s="28">
        <v>548722.98</v>
      </c>
      <c r="D88" s="28">
        <v>-548722.98</v>
      </c>
    </row>
    <row r="89" spans="1:4" ht="25.5">
      <c r="A89" s="26" t="s">
        <v>97</v>
      </c>
      <c r="B89" s="27" t="s">
        <v>90</v>
      </c>
      <c r="C89" s="28">
        <v>1113627.02</v>
      </c>
      <c r="D89" s="28">
        <v>-1070968.93</v>
      </c>
    </row>
    <row r="90" spans="1:6" ht="25.5">
      <c r="A90" s="29" t="s">
        <v>97</v>
      </c>
      <c r="B90" s="30"/>
      <c r="C90" s="31">
        <v>17902236.03</v>
      </c>
      <c r="D90" s="31">
        <v>1605231.25</v>
      </c>
      <c r="E90" s="32">
        <f>C90</f>
        <v>17902236.03</v>
      </c>
      <c r="F90">
        <f>SUM(D80:D89)*-1</f>
        <v>16297004.779999997</v>
      </c>
    </row>
    <row r="91" spans="1:4" ht="25.5">
      <c r="A91" s="26" t="s">
        <v>98</v>
      </c>
      <c r="B91" s="27" t="s">
        <v>81</v>
      </c>
      <c r="C91" s="28"/>
      <c r="D91" s="28">
        <v>38202889.14</v>
      </c>
    </row>
    <row r="92" spans="1:4" ht="25.5">
      <c r="A92" s="26" t="s">
        <v>98</v>
      </c>
      <c r="B92" s="27" t="s">
        <v>82</v>
      </c>
      <c r="C92" s="28">
        <v>25361067.27</v>
      </c>
      <c r="D92" s="28">
        <v>-23223951.07</v>
      </c>
    </row>
    <row r="93" spans="1:4" ht="25.5">
      <c r="A93" s="26" t="s">
        <v>98</v>
      </c>
      <c r="B93" s="27" t="s">
        <v>94</v>
      </c>
      <c r="C93" s="28">
        <v>6240</v>
      </c>
      <c r="D93" s="28"/>
    </row>
    <row r="94" spans="1:4" ht="25.5">
      <c r="A94" s="26" t="s">
        <v>98</v>
      </c>
      <c r="B94" s="27" t="s">
        <v>83</v>
      </c>
      <c r="C94" s="28">
        <v>7666667.4</v>
      </c>
      <c r="D94" s="28">
        <v>-7261117.37</v>
      </c>
    </row>
    <row r="95" spans="1:4" ht="25.5">
      <c r="A95" s="26" t="s">
        <v>98</v>
      </c>
      <c r="B95" s="27" t="s">
        <v>84</v>
      </c>
      <c r="C95" s="28">
        <v>37382</v>
      </c>
      <c r="D95" s="28">
        <v>-32768.8</v>
      </c>
    </row>
    <row r="96" spans="1:4" ht="25.5">
      <c r="A96" s="26" t="s">
        <v>98</v>
      </c>
      <c r="B96" s="27" t="s">
        <v>85</v>
      </c>
      <c r="C96" s="28">
        <v>2585443.14</v>
      </c>
      <c r="D96" s="28">
        <v>-2585443.14</v>
      </c>
    </row>
    <row r="97" spans="1:4" ht="25.5">
      <c r="A97" s="26" t="s">
        <v>98</v>
      </c>
      <c r="B97" s="27" t="s">
        <v>86</v>
      </c>
      <c r="C97" s="28">
        <v>122150</v>
      </c>
      <c r="D97" s="28">
        <v>-111146.16</v>
      </c>
    </row>
    <row r="98" spans="1:4" ht="25.5">
      <c r="A98" s="26" t="s">
        <v>98</v>
      </c>
      <c r="B98" s="27" t="s">
        <v>87</v>
      </c>
      <c r="C98" s="28">
        <v>115765</v>
      </c>
      <c r="D98" s="28">
        <v>-111700</v>
      </c>
    </row>
    <row r="99" spans="1:4" ht="25.5">
      <c r="A99" s="26" t="s">
        <v>98</v>
      </c>
      <c r="B99" s="27" t="s">
        <v>88</v>
      </c>
      <c r="C99" s="28">
        <v>127290</v>
      </c>
      <c r="D99" s="28">
        <v>-126686.58</v>
      </c>
    </row>
    <row r="100" spans="1:4" ht="25.5">
      <c r="A100" s="26" t="s">
        <v>98</v>
      </c>
      <c r="B100" s="27" t="s">
        <v>89</v>
      </c>
      <c r="C100" s="28">
        <v>1213113.01</v>
      </c>
      <c r="D100" s="28">
        <v>-1196776.51</v>
      </c>
    </row>
    <row r="101" spans="1:4" ht="25.5">
      <c r="A101" s="26" t="s">
        <v>98</v>
      </c>
      <c r="B101" s="27" t="s">
        <v>90</v>
      </c>
      <c r="C101" s="28">
        <v>967771.32</v>
      </c>
      <c r="D101" s="28">
        <v>-861456.64</v>
      </c>
    </row>
    <row r="102" spans="1:6" ht="25.5">
      <c r="A102" s="29" t="s">
        <v>98</v>
      </c>
      <c r="B102" s="30"/>
      <c r="C102" s="31">
        <v>38202889.14</v>
      </c>
      <c r="D102" s="31">
        <v>2691842.87</v>
      </c>
      <c r="E102" s="32">
        <f>C102</f>
        <v>38202889.14</v>
      </c>
      <c r="F102" s="32">
        <f>SUM(D92:D101)*-1</f>
        <v>35511046.27</v>
      </c>
    </row>
    <row r="103" spans="1:4" ht="25.5">
      <c r="A103" s="26" t="s">
        <v>99</v>
      </c>
      <c r="B103" s="27" t="s">
        <v>81</v>
      </c>
      <c r="C103" s="28"/>
      <c r="D103" s="28">
        <v>17789745.52</v>
      </c>
    </row>
    <row r="104" spans="1:4" ht="25.5">
      <c r="A104" s="26" t="s">
        <v>99</v>
      </c>
      <c r="B104" s="27" t="s">
        <v>82</v>
      </c>
      <c r="C104" s="28">
        <v>11281276</v>
      </c>
      <c r="D104" s="28">
        <v>-10371986.98</v>
      </c>
    </row>
    <row r="105" spans="1:4" ht="25.5">
      <c r="A105" s="26" t="s">
        <v>99</v>
      </c>
      <c r="B105" s="27" t="s">
        <v>83</v>
      </c>
      <c r="C105" s="28">
        <v>3405263.96</v>
      </c>
      <c r="D105" s="28">
        <v>-3085134.59</v>
      </c>
    </row>
    <row r="106" spans="1:4" ht="25.5">
      <c r="A106" s="26" t="s">
        <v>99</v>
      </c>
      <c r="B106" s="27" t="s">
        <v>84</v>
      </c>
      <c r="C106" s="28">
        <v>23784</v>
      </c>
      <c r="D106" s="28">
        <v>-17854.21</v>
      </c>
    </row>
    <row r="107" spans="1:4" ht="25.5">
      <c r="A107" s="26" t="s">
        <v>99</v>
      </c>
      <c r="B107" s="27" t="s">
        <v>85</v>
      </c>
      <c r="C107" s="28">
        <v>1470876.52</v>
      </c>
      <c r="D107" s="28">
        <v>-1470876.52</v>
      </c>
    </row>
    <row r="108" spans="1:4" ht="25.5">
      <c r="A108" s="26" t="s">
        <v>99</v>
      </c>
      <c r="B108" s="27" t="s">
        <v>86</v>
      </c>
      <c r="C108" s="28">
        <v>92591</v>
      </c>
      <c r="D108" s="28">
        <v>-89184.94</v>
      </c>
    </row>
    <row r="109" spans="1:4" ht="25.5">
      <c r="A109" s="26" t="s">
        <v>99</v>
      </c>
      <c r="B109" s="27" t="s">
        <v>87</v>
      </c>
      <c r="C109" s="28">
        <v>46550</v>
      </c>
      <c r="D109" s="28">
        <v>-46550</v>
      </c>
    </row>
    <row r="110" spans="1:4" ht="25.5">
      <c r="A110" s="26" t="s">
        <v>99</v>
      </c>
      <c r="B110" s="27" t="s">
        <v>88</v>
      </c>
      <c r="C110" s="28">
        <v>24573</v>
      </c>
      <c r="D110" s="28">
        <v>-24310.58</v>
      </c>
    </row>
    <row r="111" spans="1:4" ht="25.5">
      <c r="A111" s="26" t="s">
        <v>99</v>
      </c>
      <c r="B111" s="27" t="s">
        <v>89</v>
      </c>
      <c r="C111" s="28">
        <v>624624.5</v>
      </c>
      <c r="D111" s="28">
        <v>-624624.5</v>
      </c>
    </row>
    <row r="112" spans="1:4" ht="25.5">
      <c r="A112" s="26" t="s">
        <v>99</v>
      </c>
      <c r="B112" s="27" t="s">
        <v>90</v>
      </c>
      <c r="C112" s="28">
        <v>820206.54</v>
      </c>
      <c r="D112" s="28">
        <v>-818496.61</v>
      </c>
    </row>
    <row r="113" spans="1:6" ht="25.5">
      <c r="A113" s="29" t="s">
        <v>99</v>
      </c>
      <c r="B113" s="30"/>
      <c r="C113" s="31">
        <v>17789745.52</v>
      </c>
      <c r="D113" s="31">
        <v>1240726.59</v>
      </c>
      <c r="E113" s="32">
        <f>C113</f>
        <v>17789745.52</v>
      </c>
      <c r="F113">
        <f>SUM(D104:D112)*-1</f>
        <v>16549018.93</v>
      </c>
    </row>
    <row r="114" spans="1:4" ht="12.75">
      <c r="A114" s="26" t="s">
        <v>100</v>
      </c>
      <c r="B114" s="27" t="s">
        <v>81</v>
      </c>
      <c r="C114" s="28"/>
      <c r="D114" s="28">
        <v>2630113.26</v>
      </c>
    </row>
    <row r="115" spans="1:4" ht="12.75">
      <c r="A115" s="26" t="s">
        <v>100</v>
      </c>
      <c r="B115" s="27" t="s">
        <v>82</v>
      </c>
      <c r="C115" s="28">
        <v>1487971</v>
      </c>
      <c r="D115" s="28">
        <v>-1278008.23</v>
      </c>
    </row>
    <row r="116" spans="1:4" ht="12.75">
      <c r="A116" s="26" t="s">
        <v>100</v>
      </c>
      <c r="B116" s="27" t="s">
        <v>83</v>
      </c>
      <c r="C116" s="28">
        <v>445890</v>
      </c>
      <c r="D116" s="28">
        <v>-403593.94</v>
      </c>
    </row>
    <row r="117" spans="1:4" ht="12.75">
      <c r="A117" s="26" t="s">
        <v>100</v>
      </c>
      <c r="B117" s="27" t="s">
        <v>84</v>
      </c>
      <c r="C117" s="28">
        <v>9304</v>
      </c>
      <c r="D117" s="28">
        <v>-2004.02</v>
      </c>
    </row>
    <row r="118" spans="1:4" ht="12.75">
      <c r="A118" s="26" t="s">
        <v>100</v>
      </c>
      <c r="B118" s="27" t="s">
        <v>85</v>
      </c>
      <c r="C118" s="28">
        <v>451636.26</v>
      </c>
      <c r="D118" s="28">
        <v>-451636.26</v>
      </c>
    </row>
    <row r="119" spans="1:4" ht="12.75">
      <c r="A119" s="26" t="s">
        <v>100</v>
      </c>
      <c r="B119" s="27" t="s">
        <v>86</v>
      </c>
      <c r="C119" s="28">
        <v>8502</v>
      </c>
      <c r="D119" s="28">
        <v>-8502</v>
      </c>
    </row>
    <row r="120" spans="1:4" ht="12.75">
      <c r="A120" s="26" t="s">
        <v>100</v>
      </c>
      <c r="B120" s="27" t="s">
        <v>87</v>
      </c>
      <c r="C120" s="28">
        <v>13005</v>
      </c>
      <c r="D120" s="28">
        <v>-13000</v>
      </c>
    </row>
    <row r="121" spans="1:4" ht="12.75">
      <c r="A121" s="26" t="s">
        <v>100</v>
      </c>
      <c r="B121" s="27" t="s">
        <v>88</v>
      </c>
      <c r="C121" s="28">
        <v>1395</v>
      </c>
      <c r="D121" s="28">
        <v>-1359.42</v>
      </c>
    </row>
    <row r="122" spans="1:4" ht="12.75">
      <c r="A122" s="26" t="s">
        <v>100</v>
      </c>
      <c r="B122" s="27" t="s">
        <v>89</v>
      </c>
      <c r="C122" s="28">
        <v>37885</v>
      </c>
      <c r="D122" s="28">
        <v>-34223.3</v>
      </c>
    </row>
    <row r="123" spans="1:4" ht="12.75">
      <c r="A123" s="26" t="s">
        <v>100</v>
      </c>
      <c r="B123" s="27" t="s">
        <v>90</v>
      </c>
      <c r="C123" s="28">
        <v>174525</v>
      </c>
      <c r="D123" s="28">
        <v>-100022.82</v>
      </c>
    </row>
    <row r="124" spans="1:6" ht="12.75">
      <c r="A124" s="29" t="s">
        <v>100</v>
      </c>
      <c r="B124" s="30"/>
      <c r="C124" s="31">
        <v>2630113.26</v>
      </c>
      <c r="D124" s="31">
        <v>337763.27</v>
      </c>
      <c r="E124" s="32">
        <f>C124</f>
        <v>2630113.26</v>
      </c>
      <c r="F124">
        <f>SUM(D115:D123)*-1</f>
        <v>2292349.9899999998</v>
      </c>
    </row>
    <row r="125" spans="1:4" ht="12.75">
      <c r="A125" s="26" t="s">
        <v>101</v>
      </c>
      <c r="B125" s="27" t="s">
        <v>81</v>
      </c>
      <c r="C125" s="28"/>
      <c r="D125" s="28">
        <v>8652211.95</v>
      </c>
    </row>
    <row r="126" spans="1:4" ht="12.75">
      <c r="A126" s="26" t="s">
        <v>101</v>
      </c>
      <c r="B126" s="27" t="s">
        <v>82</v>
      </c>
      <c r="C126" s="28">
        <v>5082601</v>
      </c>
      <c r="D126" s="28">
        <v>-4603691.97</v>
      </c>
    </row>
    <row r="127" spans="1:4" ht="12.75">
      <c r="A127" s="26" t="s">
        <v>101</v>
      </c>
      <c r="B127" s="27" t="s">
        <v>83</v>
      </c>
      <c r="C127" s="28">
        <v>1526449</v>
      </c>
      <c r="D127" s="28">
        <v>-1454828.09</v>
      </c>
    </row>
    <row r="128" spans="1:4" ht="12.75">
      <c r="A128" s="26" t="s">
        <v>101</v>
      </c>
      <c r="B128" s="27" t="s">
        <v>84</v>
      </c>
      <c r="C128" s="28">
        <v>28841</v>
      </c>
      <c r="D128" s="28">
        <v>-28841</v>
      </c>
    </row>
    <row r="129" spans="1:4" ht="12.75">
      <c r="A129" s="26" t="s">
        <v>101</v>
      </c>
      <c r="B129" s="27" t="s">
        <v>85</v>
      </c>
      <c r="C129" s="28">
        <v>1363360.95</v>
      </c>
      <c r="D129" s="28">
        <v>-1363360.95</v>
      </c>
    </row>
    <row r="130" spans="1:4" ht="12.75">
      <c r="A130" s="26" t="s">
        <v>101</v>
      </c>
      <c r="B130" s="27" t="s">
        <v>86</v>
      </c>
      <c r="C130" s="28">
        <v>29984</v>
      </c>
      <c r="D130" s="28">
        <v>-29984</v>
      </c>
    </row>
    <row r="131" spans="1:4" ht="12.75">
      <c r="A131" s="26" t="s">
        <v>101</v>
      </c>
      <c r="B131" s="27" t="s">
        <v>87</v>
      </c>
      <c r="C131" s="28">
        <v>26000</v>
      </c>
      <c r="D131" s="28">
        <v>-26000</v>
      </c>
    </row>
    <row r="132" spans="1:4" ht="12.75">
      <c r="A132" s="26" t="s">
        <v>101</v>
      </c>
      <c r="B132" s="27" t="s">
        <v>88</v>
      </c>
      <c r="C132" s="28">
        <v>127061</v>
      </c>
      <c r="D132" s="28">
        <v>-126794.99</v>
      </c>
    </row>
    <row r="133" spans="1:4" ht="12.75">
      <c r="A133" s="26" t="s">
        <v>101</v>
      </c>
      <c r="B133" s="27" t="s">
        <v>89</v>
      </c>
      <c r="C133" s="28">
        <v>230069.5</v>
      </c>
      <c r="D133" s="28">
        <v>-230069.29</v>
      </c>
    </row>
    <row r="134" spans="1:4" ht="12.75">
      <c r="A134" s="26" t="s">
        <v>101</v>
      </c>
      <c r="B134" s="27" t="s">
        <v>90</v>
      </c>
      <c r="C134" s="28">
        <v>237845.5</v>
      </c>
      <c r="D134" s="28">
        <v>-162242.55</v>
      </c>
    </row>
    <row r="135" spans="1:6" ht="12.75">
      <c r="A135" s="29" t="s">
        <v>101</v>
      </c>
      <c r="B135" s="30"/>
      <c r="C135" s="31">
        <v>8652211.95</v>
      </c>
      <c r="D135" s="31">
        <v>626399.11</v>
      </c>
      <c r="E135" s="32">
        <f>C135</f>
        <v>8652211.95</v>
      </c>
      <c r="F135" s="32">
        <f>SUM(D126:D134)*-1</f>
        <v>8025812.84</v>
      </c>
    </row>
    <row r="136" spans="1:4" ht="12.75">
      <c r="A136" s="26" t="s">
        <v>102</v>
      </c>
      <c r="B136" s="27" t="s">
        <v>81</v>
      </c>
      <c r="C136" s="28"/>
      <c r="D136" s="28">
        <v>2866039.15</v>
      </c>
    </row>
    <row r="137" spans="1:4" ht="12.75">
      <c r="A137" s="26" t="s">
        <v>102</v>
      </c>
      <c r="B137" s="27" t="s">
        <v>82</v>
      </c>
      <c r="C137" s="28">
        <v>1755888</v>
      </c>
      <c r="D137" s="28">
        <v>-1597680.88</v>
      </c>
    </row>
    <row r="138" spans="1:4" ht="12.75">
      <c r="A138" s="26" t="s">
        <v>102</v>
      </c>
      <c r="B138" s="27" t="s">
        <v>83</v>
      </c>
      <c r="C138" s="28">
        <v>530277</v>
      </c>
      <c r="D138" s="28">
        <v>-461672.06</v>
      </c>
    </row>
    <row r="139" spans="1:4" ht="12.75">
      <c r="A139" s="26" t="s">
        <v>102</v>
      </c>
      <c r="B139" s="27" t="s">
        <v>84</v>
      </c>
      <c r="C139" s="28">
        <v>23537.66</v>
      </c>
      <c r="D139" s="28">
        <v>-23537.66</v>
      </c>
    </row>
    <row r="140" spans="1:4" ht="12.75">
      <c r="A140" s="26" t="s">
        <v>102</v>
      </c>
      <c r="B140" s="27" t="s">
        <v>85</v>
      </c>
      <c r="C140" s="28">
        <v>301963.78</v>
      </c>
      <c r="D140" s="28">
        <v>-301963.78</v>
      </c>
    </row>
    <row r="141" spans="1:4" ht="12.75">
      <c r="A141" s="26" t="s">
        <v>102</v>
      </c>
      <c r="B141" s="27" t="s">
        <v>86</v>
      </c>
      <c r="C141" s="28">
        <v>6604.71</v>
      </c>
      <c r="D141" s="28">
        <v>-6489.86</v>
      </c>
    </row>
    <row r="142" spans="1:4" ht="12.75">
      <c r="A142" s="26" t="s">
        <v>102</v>
      </c>
      <c r="B142" s="27" t="s">
        <v>87</v>
      </c>
      <c r="C142" s="28">
        <v>22596</v>
      </c>
      <c r="D142" s="28">
        <v>-19850</v>
      </c>
    </row>
    <row r="143" spans="1:4" ht="12.75">
      <c r="A143" s="26" t="s">
        <v>102</v>
      </c>
      <c r="B143" s="27" t="s">
        <v>88</v>
      </c>
      <c r="C143" s="28">
        <v>833</v>
      </c>
      <c r="D143" s="28">
        <v>-774.8</v>
      </c>
    </row>
    <row r="144" spans="1:4" ht="12.75">
      <c r="A144" s="26" t="s">
        <v>102</v>
      </c>
      <c r="B144" s="27" t="s">
        <v>89</v>
      </c>
      <c r="C144" s="28">
        <v>64200</v>
      </c>
      <c r="D144" s="28">
        <v>-26746.8</v>
      </c>
    </row>
    <row r="145" spans="1:4" ht="12.75">
      <c r="A145" s="26" t="s">
        <v>102</v>
      </c>
      <c r="B145" s="27" t="s">
        <v>90</v>
      </c>
      <c r="C145" s="28">
        <v>160139</v>
      </c>
      <c r="D145" s="28">
        <v>-104728.45</v>
      </c>
    </row>
    <row r="146" spans="1:6" ht="12.75">
      <c r="A146" s="29" t="s">
        <v>102</v>
      </c>
      <c r="B146" s="30"/>
      <c r="C146" s="31">
        <v>2866039.15</v>
      </c>
      <c r="D146" s="31">
        <v>322594.86</v>
      </c>
      <c r="E146" s="32">
        <f>C146</f>
        <v>2866039.15</v>
      </c>
      <c r="F146">
        <f>SUM(D137:D145)*-1</f>
        <v>2543444.2899999996</v>
      </c>
    </row>
    <row r="147" spans="1:4" ht="12.75">
      <c r="A147" s="26" t="s">
        <v>103</v>
      </c>
      <c r="B147" s="27" t="s">
        <v>81</v>
      </c>
      <c r="C147" s="28"/>
      <c r="D147" s="28">
        <v>5871662.74</v>
      </c>
    </row>
    <row r="148" spans="1:4" ht="12.75">
      <c r="A148" s="26" t="s">
        <v>103</v>
      </c>
      <c r="B148" s="27" t="s">
        <v>82</v>
      </c>
      <c r="C148" s="28">
        <v>3418086</v>
      </c>
      <c r="D148" s="28">
        <v>-3092278.84</v>
      </c>
    </row>
    <row r="149" spans="1:4" ht="12.75">
      <c r="A149" s="26" t="s">
        <v>103</v>
      </c>
      <c r="B149" s="27" t="s">
        <v>83</v>
      </c>
      <c r="C149" s="28">
        <v>1045301</v>
      </c>
      <c r="D149" s="28">
        <v>-942988.55</v>
      </c>
    </row>
    <row r="150" spans="1:4" ht="12.75">
      <c r="A150" s="26" t="s">
        <v>103</v>
      </c>
      <c r="B150" s="27" t="s">
        <v>84</v>
      </c>
      <c r="C150" s="28">
        <v>42834</v>
      </c>
      <c r="D150" s="28">
        <v>-39315.1</v>
      </c>
    </row>
    <row r="151" spans="1:4" ht="12.75">
      <c r="A151" s="26" t="s">
        <v>103</v>
      </c>
      <c r="B151" s="27" t="s">
        <v>85</v>
      </c>
      <c r="C151" s="28">
        <v>281248.74</v>
      </c>
      <c r="D151" s="28">
        <v>-266583.3</v>
      </c>
    </row>
    <row r="152" spans="1:4" ht="12.75">
      <c r="A152" s="26" t="s">
        <v>103</v>
      </c>
      <c r="B152" s="27" t="s">
        <v>86</v>
      </c>
      <c r="C152" s="28">
        <v>20905</v>
      </c>
      <c r="D152" s="28">
        <v>-15329.81</v>
      </c>
    </row>
    <row r="153" spans="1:4" ht="12.75">
      <c r="A153" s="26" t="s">
        <v>103</v>
      </c>
      <c r="B153" s="27" t="s">
        <v>87</v>
      </c>
      <c r="C153" s="28">
        <v>46930</v>
      </c>
      <c r="D153" s="28">
        <v>-38000</v>
      </c>
    </row>
    <row r="154" spans="1:4" ht="12.75">
      <c r="A154" s="26" t="s">
        <v>103</v>
      </c>
      <c r="B154" s="27" t="s">
        <v>88</v>
      </c>
      <c r="C154" s="28">
        <v>5325</v>
      </c>
      <c r="D154" s="28">
        <v>-4960.17</v>
      </c>
    </row>
    <row r="155" spans="1:4" ht="12.75">
      <c r="A155" s="26" t="s">
        <v>103</v>
      </c>
      <c r="B155" s="27" t="s">
        <v>89</v>
      </c>
      <c r="C155" s="28">
        <v>866990.92</v>
      </c>
      <c r="D155" s="28">
        <v>-866990.92</v>
      </c>
    </row>
    <row r="156" spans="1:4" ht="12.75">
      <c r="A156" s="26" t="s">
        <v>103</v>
      </c>
      <c r="B156" s="27" t="s">
        <v>90</v>
      </c>
      <c r="C156" s="28">
        <v>144042.08</v>
      </c>
      <c r="D156" s="28">
        <v>-141559.62</v>
      </c>
    </row>
    <row r="157" spans="1:4" ht="12.75">
      <c r="A157" s="29" t="s">
        <v>103</v>
      </c>
      <c r="B157" s="30"/>
      <c r="C157" s="31">
        <v>5871662.74</v>
      </c>
      <c r="D157" s="31">
        <v>463656.43</v>
      </c>
    </row>
    <row r="158" spans="1:4" ht="12.75">
      <c r="A158" s="26" t="s">
        <v>104</v>
      </c>
      <c r="B158" s="27" t="s">
        <v>81</v>
      </c>
      <c r="C158" s="28"/>
      <c r="D158" s="28">
        <v>49672035.06</v>
      </c>
    </row>
    <row r="159" spans="1:4" ht="12.75">
      <c r="A159" s="26" t="s">
        <v>104</v>
      </c>
      <c r="B159" s="27" t="s">
        <v>82</v>
      </c>
      <c r="C159" s="28">
        <v>31939553.32</v>
      </c>
      <c r="D159" s="28">
        <v>-29439662.84</v>
      </c>
    </row>
    <row r="160" spans="1:4" ht="12.75">
      <c r="A160" s="26" t="s">
        <v>104</v>
      </c>
      <c r="B160" s="27" t="s">
        <v>83</v>
      </c>
      <c r="C160" s="28">
        <v>9677696</v>
      </c>
      <c r="D160" s="28">
        <v>-8922570.97</v>
      </c>
    </row>
    <row r="161" spans="1:4" ht="12.75">
      <c r="A161" s="26" t="s">
        <v>104</v>
      </c>
      <c r="B161" s="27" t="s">
        <v>84</v>
      </c>
      <c r="C161" s="28">
        <v>81862.5</v>
      </c>
      <c r="D161" s="28">
        <v>-81862.5</v>
      </c>
    </row>
    <row r="162" spans="1:4" ht="12.75">
      <c r="A162" s="26" t="s">
        <v>104</v>
      </c>
      <c r="B162" s="27" t="s">
        <v>85</v>
      </c>
      <c r="C162" s="28">
        <v>2285835.59</v>
      </c>
      <c r="D162" s="28">
        <v>-2285835.59</v>
      </c>
    </row>
    <row r="163" spans="1:4" ht="12.75">
      <c r="A163" s="26" t="s">
        <v>104</v>
      </c>
      <c r="B163" s="27" t="s">
        <v>86</v>
      </c>
      <c r="C163" s="28">
        <v>115928.52</v>
      </c>
      <c r="D163" s="28">
        <v>-111928.52</v>
      </c>
    </row>
    <row r="164" spans="1:4" ht="12.75">
      <c r="A164" s="26" t="s">
        <v>104</v>
      </c>
      <c r="B164" s="27" t="s">
        <v>87</v>
      </c>
      <c r="C164" s="28">
        <v>452080.84</v>
      </c>
      <c r="D164" s="28">
        <v>-422454.54</v>
      </c>
    </row>
    <row r="165" spans="1:4" ht="12.75">
      <c r="A165" s="26" t="s">
        <v>104</v>
      </c>
      <c r="B165" s="27" t="s">
        <v>88</v>
      </c>
      <c r="C165" s="28">
        <v>21981.45</v>
      </c>
      <c r="D165" s="28">
        <v>-21981.45</v>
      </c>
    </row>
    <row r="166" spans="1:4" ht="12.75">
      <c r="A166" s="26" t="s">
        <v>104</v>
      </c>
      <c r="B166" s="27" t="s">
        <v>89</v>
      </c>
      <c r="C166" s="28">
        <v>3079158.27</v>
      </c>
      <c r="D166" s="28">
        <v>-3078323.27</v>
      </c>
    </row>
    <row r="167" spans="1:4" ht="12.75">
      <c r="A167" s="26" t="s">
        <v>104</v>
      </c>
      <c r="B167" s="27" t="s">
        <v>90</v>
      </c>
      <c r="C167" s="28">
        <v>2017938.57</v>
      </c>
      <c r="D167" s="28">
        <v>-1840174.81</v>
      </c>
    </row>
    <row r="168" spans="1:4" ht="12.75">
      <c r="A168" s="29" t="s">
        <v>104</v>
      </c>
      <c r="B168" s="30"/>
      <c r="C168" s="31">
        <v>49672035.06</v>
      </c>
      <c r="D168" s="31">
        <v>3467240.57</v>
      </c>
    </row>
    <row r="169" spans="1:4" ht="25.5">
      <c r="A169" s="26" t="s">
        <v>105</v>
      </c>
      <c r="B169" s="27" t="s">
        <v>81</v>
      </c>
      <c r="C169" s="28"/>
      <c r="D169" s="28">
        <v>68698384.59</v>
      </c>
    </row>
    <row r="170" spans="1:4" ht="25.5">
      <c r="A170" s="26" t="s">
        <v>105</v>
      </c>
      <c r="B170" s="27" t="s">
        <v>82</v>
      </c>
      <c r="C170" s="28">
        <v>41443915</v>
      </c>
      <c r="D170" s="28">
        <v>-39521501.22</v>
      </c>
    </row>
    <row r="171" spans="1:4" ht="25.5">
      <c r="A171" s="26" t="s">
        <v>105</v>
      </c>
      <c r="B171" s="27" t="s">
        <v>83</v>
      </c>
      <c r="C171" s="28">
        <v>14099637</v>
      </c>
      <c r="D171" s="28">
        <v>-11568096.57</v>
      </c>
    </row>
    <row r="172" spans="1:4" ht="25.5">
      <c r="A172" s="26" t="s">
        <v>105</v>
      </c>
      <c r="B172" s="27" t="s">
        <v>84</v>
      </c>
      <c r="C172" s="28">
        <v>96641.42</v>
      </c>
      <c r="D172" s="28">
        <v>-92689.98</v>
      </c>
    </row>
    <row r="173" spans="1:4" ht="25.5">
      <c r="A173" s="26" t="s">
        <v>105</v>
      </c>
      <c r="B173" s="27" t="s">
        <v>85</v>
      </c>
      <c r="C173" s="28">
        <v>5332243.97</v>
      </c>
      <c r="D173" s="28">
        <v>-5198695.49</v>
      </c>
    </row>
    <row r="174" spans="1:4" ht="25.5">
      <c r="A174" s="26" t="s">
        <v>105</v>
      </c>
      <c r="B174" s="27" t="s">
        <v>86</v>
      </c>
      <c r="C174" s="28">
        <v>217083.12</v>
      </c>
      <c r="D174" s="28">
        <v>-217083.12</v>
      </c>
    </row>
    <row r="175" spans="1:4" ht="25.5">
      <c r="A175" s="26" t="s">
        <v>105</v>
      </c>
      <c r="B175" s="27" t="s">
        <v>87</v>
      </c>
      <c r="C175" s="28">
        <v>404640.08</v>
      </c>
      <c r="D175" s="28">
        <v>-399370.55</v>
      </c>
    </row>
    <row r="176" spans="1:4" ht="25.5">
      <c r="A176" s="26" t="s">
        <v>105</v>
      </c>
      <c r="B176" s="27" t="s">
        <v>88</v>
      </c>
      <c r="C176" s="28">
        <v>107490</v>
      </c>
      <c r="D176" s="28">
        <v>-106950.98</v>
      </c>
    </row>
    <row r="177" spans="1:4" ht="25.5">
      <c r="A177" s="26" t="s">
        <v>105</v>
      </c>
      <c r="B177" s="27" t="s">
        <v>89</v>
      </c>
      <c r="C177" s="28">
        <v>6028347.57</v>
      </c>
      <c r="D177" s="28">
        <v>-5497541.31</v>
      </c>
    </row>
    <row r="178" spans="1:4" ht="25.5">
      <c r="A178" s="26" t="s">
        <v>105</v>
      </c>
      <c r="B178" s="27" t="s">
        <v>90</v>
      </c>
      <c r="C178" s="28">
        <v>968386.43</v>
      </c>
      <c r="D178" s="28">
        <v>-968386.43</v>
      </c>
    </row>
    <row r="179" spans="1:4" ht="25.5">
      <c r="A179" s="29" t="s">
        <v>105</v>
      </c>
      <c r="B179" s="30"/>
      <c r="C179" s="31">
        <v>68698384.59</v>
      </c>
      <c r="D179" s="31">
        <v>5128068.94</v>
      </c>
    </row>
    <row r="180" spans="1:4" ht="12.75">
      <c r="A180" s="26" t="s">
        <v>106</v>
      </c>
      <c r="B180" s="27" t="s">
        <v>81</v>
      </c>
      <c r="C180" s="28"/>
      <c r="D180" s="28">
        <v>49023082</v>
      </c>
    </row>
    <row r="181" spans="1:4" ht="12.75">
      <c r="A181" s="26" t="s">
        <v>106</v>
      </c>
      <c r="B181" s="27" t="s">
        <v>82</v>
      </c>
      <c r="C181" s="28">
        <v>31174494</v>
      </c>
      <c r="D181" s="28">
        <v>-28454745.82</v>
      </c>
    </row>
    <row r="182" spans="1:4" ht="12.75">
      <c r="A182" s="26" t="s">
        <v>106</v>
      </c>
      <c r="B182" s="27" t="s">
        <v>83</v>
      </c>
      <c r="C182" s="28">
        <v>9457631</v>
      </c>
      <c r="D182" s="28">
        <v>-8460933.47</v>
      </c>
    </row>
    <row r="183" spans="1:4" ht="12.75">
      <c r="A183" s="26" t="s">
        <v>106</v>
      </c>
      <c r="B183" s="27" t="s">
        <v>84</v>
      </c>
      <c r="C183" s="28">
        <v>54938</v>
      </c>
      <c r="D183" s="28">
        <v>-50414.53</v>
      </c>
    </row>
    <row r="184" spans="1:4" ht="12.75">
      <c r="A184" s="26" t="s">
        <v>106</v>
      </c>
      <c r="B184" s="27" t="s">
        <v>107</v>
      </c>
      <c r="C184" s="28">
        <v>6210.96</v>
      </c>
      <c r="D184" s="28">
        <v>-6210.96</v>
      </c>
    </row>
    <row r="185" spans="1:4" ht="12.75">
      <c r="A185" s="26" t="s">
        <v>106</v>
      </c>
      <c r="B185" s="27" t="s">
        <v>85</v>
      </c>
      <c r="C185" s="28">
        <v>2835103</v>
      </c>
      <c r="D185" s="28">
        <v>-2835103</v>
      </c>
    </row>
    <row r="186" spans="1:4" ht="12.75">
      <c r="A186" s="26" t="s">
        <v>106</v>
      </c>
      <c r="B186" s="27" t="s">
        <v>108</v>
      </c>
      <c r="C186" s="28">
        <v>180000</v>
      </c>
      <c r="D186" s="28">
        <v>-180000</v>
      </c>
    </row>
    <row r="187" spans="1:4" ht="12.75">
      <c r="A187" s="26" t="s">
        <v>106</v>
      </c>
      <c r="B187" s="27" t="s">
        <v>86</v>
      </c>
      <c r="C187" s="28">
        <v>180963</v>
      </c>
      <c r="D187" s="28">
        <v>-178850.51</v>
      </c>
    </row>
    <row r="188" spans="1:4" ht="12.75">
      <c r="A188" s="26" t="s">
        <v>106</v>
      </c>
      <c r="B188" s="27" t="s">
        <v>87</v>
      </c>
      <c r="C188" s="28">
        <v>145190</v>
      </c>
      <c r="D188" s="28">
        <v>-145174.39</v>
      </c>
    </row>
    <row r="189" spans="1:4" ht="12.75">
      <c r="A189" s="26" t="s">
        <v>106</v>
      </c>
      <c r="B189" s="27" t="s">
        <v>88</v>
      </c>
      <c r="C189" s="28">
        <v>65816</v>
      </c>
      <c r="D189" s="28">
        <v>-64881.92</v>
      </c>
    </row>
    <row r="190" spans="1:4" ht="12.75">
      <c r="A190" s="26" t="s">
        <v>106</v>
      </c>
      <c r="B190" s="27" t="s">
        <v>89</v>
      </c>
      <c r="C190" s="28">
        <v>2918624.84</v>
      </c>
      <c r="D190" s="28">
        <v>-2918624.84</v>
      </c>
    </row>
    <row r="191" spans="1:4" ht="12.75">
      <c r="A191" s="26" t="s">
        <v>106</v>
      </c>
      <c r="B191" s="27" t="s">
        <v>90</v>
      </c>
      <c r="C191" s="28">
        <v>2004111.2</v>
      </c>
      <c r="D191" s="28">
        <v>-1950849.82</v>
      </c>
    </row>
    <row r="192" spans="1:4" ht="12.75">
      <c r="A192" s="29" t="s">
        <v>106</v>
      </c>
      <c r="B192" s="30"/>
      <c r="C192" s="31">
        <v>49023082</v>
      </c>
      <c r="D192" s="31">
        <v>3777292.74</v>
      </c>
    </row>
    <row r="193" spans="1:4" ht="12.75">
      <c r="A193" s="26" t="s">
        <v>109</v>
      </c>
      <c r="B193" s="27" t="s">
        <v>81</v>
      </c>
      <c r="C193" s="28"/>
      <c r="D193" s="28">
        <v>6297207.88</v>
      </c>
    </row>
    <row r="194" spans="1:4" ht="12.75">
      <c r="A194" s="26" t="s">
        <v>109</v>
      </c>
      <c r="B194" s="27" t="s">
        <v>82</v>
      </c>
      <c r="C194" s="28">
        <v>3610979</v>
      </c>
      <c r="D194" s="28">
        <v>-3236412.24</v>
      </c>
    </row>
    <row r="195" spans="1:4" ht="12.75">
      <c r="A195" s="26" t="s">
        <v>109</v>
      </c>
      <c r="B195" s="27" t="s">
        <v>83</v>
      </c>
      <c r="C195" s="28">
        <v>1096339</v>
      </c>
      <c r="D195" s="28">
        <v>-1010540.04</v>
      </c>
    </row>
    <row r="196" spans="1:4" ht="12.75">
      <c r="A196" s="26" t="s">
        <v>109</v>
      </c>
      <c r="B196" s="27" t="s">
        <v>84</v>
      </c>
      <c r="C196" s="28">
        <v>45482</v>
      </c>
      <c r="D196" s="28">
        <v>-38509.3</v>
      </c>
    </row>
    <row r="197" spans="1:4" ht="12.75">
      <c r="A197" s="26" t="s">
        <v>109</v>
      </c>
      <c r="B197" s="27" t="s">
        <v>85</v>
      </c>
      <c r="C197" s="28">
        <v>542818.88</v>
      </c>
      <c r="D197" s="28">
        <v>-429510.84</v>
      </c>
    </row>
    <row r="198" spans="1:4" ht="12.75">
      <c r="A198" s="26" t="s">
        <v>109</v>
      </c>
      <c r="B198" s="27" t="s">
        <v>86</v>
      </c>
      <c r="C198" s="28">
        <v>33753</v>
      </c>
      <c r="D198" s="28">
        <v>-33753</v>
      </c>
    </row>
    <row r="199" spans="1:4" ht="12.75">
      <c r="A199" s="26" t="s">
        <v>109</v>
      </c>
      <c r="B199" s="27" t="s">
        <v>87</v>
      </c>
      <c r="C199" s="28">
        <v>33000</v>
      </c>
      <c r="D199" s="28">
        <v>-22500</v>
      </c>
    </row>
    <row r="200" spans="1:4" ht="12.75">
      <c r="A200" s="26" t="s">
        <v>109</v>
      </c>
      <c r="B200" s="27" t="s">
        <v>88</v>
      </c>
      <c r="C200" s="28">
        <v>89855</v>
      </c>
      <c r="D200" s="28">
        <v>-89658.16</v>
      </c>
    </row>
    <row r="201" spans="1:4" ht="12.75">
      <c r="A201" s="26" t="s">
        <v>109</v>
      </c>
      <c r="B201" s="27" t="s">
        <v>89</v>
      </c>
      <c r="C201" s="28">
        <v>753952</v>
      </c>
      <c r="D201" s="28">
        <v>-753952</v>
      </c>
    </row>
    <row r="202" spans="1:4" ht="12.75">
      <c r="A202" s="26" t="s">
        <v>109</v>
      </c>
      <c r="B202" s="27" t="s">
        <v>90</v>
      </c>
      <c r="C202" s="28">
        <v>91029</v>
      </c>
      <c r="D202" s="28">
        <v>-91029</v>
      </c>
    </row>
    <row r="203" spans="1:4" ht="12.75">
      <c r="A203" s="29" t="s">
        <v>109</v>
      </c>
      <c r="B203" s="30"/>
      <c r="C203" s="31">
        <v>6297207.88</v>
      </c>
      <c r="D203" s="31">
        <v>591343.3</v>
      </c>
    </row>
    <row r="204" spans="1:4" ht="12.75">
      <c r="A204" s="26" t="s">
        <v>110</v>
      </c>
      <c r="B204" s="27" t="s">
        <v>81</v>
      </c>
      <c r="C204" s="28"/>
      <c r="D204" s="28">
        <v>32848870.57</v>
      </c>
    </row>
    <row r="205" spans="1:4" ht="12.75">
      <c r="A205" s="26" t="s">
        <v>110</v>
      </c>
      <c r="B205" s="27" t="s">
        <v>82</v>
      </c>
      <c r="C205" s="28">
        <v>19809921</v>
      </c>
      <c r="D205" s="28">
        <v>-18048995.1</v>
      </c>
    </row>
    <row r="206" spans="1:4" ht="12.75">
      <c r="A206" s="26" t="s">
        <v>110</v>
      </c>
      <c r="B206" s="27" t="s">
        <v>94</v>
      </c>
      <c r="C206" s="28">
        <v>41820</v>
      </c>
      <c r="D206" s="28"/>
    </row>
    <row r="207" spans="1:4" ht="12.75">
      <c r="A207" s="26" t="s">
        <v>110</v>
      </c>
      <c r="B207" s="27" t="s">
        <v>83</v>
      </c>
      <c r="C207" s="28">
        <v>6039670</v>
      </c>
      <c r="D207" s="28">
        <v>-5675179.95</v>
      </c>
    </row>
    <row r="208" spans="1:4" ht="12.75">
      <c r="A208" s="26" t="s">
        <v>110</v>
      </c>
      <c r="B208" s="27" t="s">
        <v>84</v>
      </c>
      <c r="C208" s="28">
        <v>41666.09</v>
      </c>
      <c r="D208" s="28">
        <v>-36710.09</v>
      </c>
    </row>
    <row r="209" spans="1:4" ht="12.75">
      <c r="A209" s="26" t="s">
        <v>110</v>
      </c>
      <c r="B209" s="27" t="s">
        <v>85</v>
      </c>
      <c r="C209" s="28">
        <v>2123033.48</v>
      </c>
      <c r="D209" s="28">
        <v>-2123033.48</v>
      </c>
    </row>
    <row r="210" spans="1:4" ht="12.75">
      <c r="A210" s="26" t="s">
        <v>110</v>
      </c>
      <c r="B210" s="27" t="s">
        <v>86</v>
      </c>
      <c r="C210" s="28">
        <v>133546.45</v>
      </c>
      <c r="D210" s="28">
        <v>-133045.04</v>
      </c>
    </row>
    <row r="211" spans="1:4" ht="12.75">
      <c r="A211" s="26" t="s">
        <v>110</v>
      </c>
      <c r="B211" s="27" t="s">
        <v>87</v>
      </c>
      <c r="C211" s="28">
        <v>186444.55</v>
      </c>
      <c r="D211" s="28">
        <v>-147144.97</v>
      </c>
    </row>
    <row r="212" spans="1:4" ht="12.75">
      <c r="A212" s="26" t="s">
        <v>110</v>
      </c>
      <c r="B212" s="27" t="s">
        <v>88</v>
      </c>
      <c r="C212" s="28">
        <v>26577</v>
      </c>
      <c r="D212" s="28">
        <v>-26527.5</v>
      </c>
    </row>
    <row r="213" spans="1:4" ht="12.75">
      <c r="A213" s="26" t="s">
        <v>110</v>
      </c>
      <c r="B213" s="27" t="s">
        <v>89</v>
      </c>
      <c r="C213" s="28">
        <v>1936139.01</v>
      </c>
      <c r="D213" s="28">
        <v>-1936139.01</v>
      </c>
    </row>
    <row r="214" spans="1:4" ht="12.75">
      <c r="A214" s="26" t="s">
        <v>110</v>
      </c>
      <c r="B214" s="27" t="s">
        <v>90</v>
      </c>
      <c r="C214" s="28">
        <v>2510052.99</v>
      </c>
      <c r="D214" s="28">
        <v>-2480136.47</v>
      </c>
    </row>
    <row r="215" spans="1:4" ht="12.75">
      <c r="A215" s="29" t="s">
        <v>110</v>
      </c>
      <c r="B215" s="30"/>
      <c r="C215" s="31">
        <v>32848870.57</v>
      </c>
      <c r="D215" s="31">
        <v>2241958.96</v>
      </c>
    </row>
    <row r="216" spans="1:4" ht="12.75">
      <c r="A216" s="26" t="s">
        <v>111</v>
      </c>
      <c r="B216" s="27" t="s">
        <v>81</v>
      </c>
      <c r="C216" s="28"/>
      <c r="D216" s="28">
        <v>23476575</v>
      </c>
    </row>
    <row r="217" spans="1:4" ht="12.75">
      <c r="A217" s="26" t="s">
        <v>111</v>
      </c>
      <c r="B217" s="27" t="s">
        <v>82</v>
      </c>
      <c r="C217" s="28">
        <v>12407169</v>
      </c>
      <c r="D217" s="28">
        <v>-11349024.54</v>
      </c>
    </row>
    <row r="218" spans="1:4" ht="12.75">
      <c r="A218" s="26" t="s">
        <v>111</v>
      </c>
      <c r="B218" s="27" t="s">
        <v>94</v>
      </c>
      <c r="C218" s="28">
        <v>19200</v>
      </c>
      <c r="D218" s="28"/>
    </row>
    <row r="219" spans="1:4" ht="12.75">
      <c r="A219" s="26" t="s">
        <v>111</v>
      </c>
      <c r="B219" s="27" t="s">
        <v>83</v>
      </c>
      <c r="C219" s="28">
        <v>3748098</v>
      </c>
      <c r="D219" s="28">
        <v>-3618107.5</v>
      </c>
    </row>
    <row r="220" spans="1:4" ht="12.75">
      <c r="A220" s="26" t="s">
        <v>111</v>
      </c>
      <c r="B220" s="27" t="s">
        <v>84</v>
      </c>
      <c r="C220" s="28">
        <v>46016.6</v>
      </c>
      <c r="D220" s="28">
        <v>-43538.6</v>
      </c>
    </row>
    <row r="221" spans="1:4" ht="12.75">
      <c r="A221" s="26" t="s">
        <v>111</v>
      </c>
      <c r="B221" s="27" t="s">
        <v>85</v>
      </c>
      <c r="C221" s="28">
        <v>2822045</v>
      </c>
      <c r="D221" s="28">
        <v>-2726410.78</v>
      </c>
    </row>
    <row r="222" spans="1:4" ht="12.75">
      <c r="A222" s="26" t="s">
        <v>111</v>
      </c>
      <c r="B222" s="27" t="s">
        <v>86</v>
      </c>
      <c r="C222" s="28">
        <v>931246.33</v>
      </c>
      <c r="D222" s="28">
        <v>-931246.33</v>
      </c>
    </row>
    <row r="223" spans="1:4" ht="12.75">
      <c r="A223" s="26" t="s">
        <v>111</v>
      </c>
      <c r="B223" s="27" t="s">
        <v>87</v>
      </c>
      <c r="C223" s="28">
        <v>229581.59</v>
      </c>
      <c r="D223" s="28">
        <v>-227579.36</v>
      </c>
    </row>
    <row r="224" spans="1:4" ht="12.75">
      <c r="A224" s="26" t="s">
        <v>111</v>
      </c>
      <c r="B224" s="27" t="s">
        <v>88</v>
      </c>
      <c r="C224" s="28">
        <v>36829.48</v>
      </c>
      <c r="D224" s="28">
        <v>-36641.11</v>
      </c>
    </row>
    <row r="225" spans="1:4" ht="12.75">
      <c r="A225" s="26" t="s">
        <v>111</v>
      </c>
      <c r="B225" s="27" t="s">
        <v>89</v>
      </c>
      <c r="C225" s="28">
        <v>1725933.94</v>
      </c>
      <c r="D225" s="28">
        <v>-1657216.18</v>
      </c>
    </row>
    <row r="226" spans="1:4" ht="12.75">
      <c r="A226" s="26" t="s">
        <v>111</v>
      </c>
      <c r="B226" s="27" t="s">
        <v>90</v>
      </c>
      <c r="C226" s="28">
        <v>1510455.06</v>
      </c>
      <c r="D226" s="28">
        <v>-1510455.06</v>
      </c>
    </row>
    <row r="227" spans="1:4" ht="12.75">
      <c r="A227" s="29" t="s">
        <v>111</v>
      </c>
      <c r="B227" s="30"/>
      <c r="C227" s="31">
        <v>23476575</v>
      </c>
      <c r="D227" s="31">
        <v>1376355.54</v>
      </c>
    </row>
    <row r="228" spans="1:4" ht="12.75">
      <c r="A228" s="26" t="s">
        <v>112</v>
      </c>
      <c r="B228" s="27" t="s">
        <v>81</v>
      </c>
      <c r="C228" s="28"/>
      <c r="D228" s="28">
        <v>13639789.51</v>
      </c>
    </row>
    <row r="229" spans="1:4" ht="12.75">
      <c r="A229" s="26" t="s">
        <v>112</v>
      </c>
      <c r="B229" s="27" t="s">
        <v>82</v>
      </c>
      <c r="C229" s="28">
        <v>8035539</v>
      </c>
      <c r="D229" s="28">
        <v>-7221091.03</v>
      </c>
    </row>
    <row r="230" spans="1:4" ht="12.75">
      <c r="A230" s="26" t="s">
        <v>112</v>
      </c>
      <c r="B230" s="27" t="s">
        <v>94</v>
      </c>
      <c r="C230" s="28">
        <v>97200</v>
      </c>
      <c r="D230" s="28"/>
    </row>
    <row r="231" spans="1:4" ht="12.75">
      <c r="A231" s="26" t="s">
        <v>112</v>
      </c>
      <c r="B231" s="27" t="s">
        <v>83</v>
      </c>
      <c r="C231" s="28">
        <v>2426732</v>
      </c>
      <c r="D231" s="28">
        <v>-2248500.89</v>
      </c>
    </row>
    <row r="232" spans="1:4" ht="12.75">
      <c r="A232" s="26" t="s">
        <v>112</v>
      </c>
      <c r="B232" s="27" t="s">
        <v>84</v>
      </c>
      <c r="C232" s="28">
        <v>40460.8</v>
      </c>
      <c r="D232" s="28">
        <v>-39469.6</v>
      </c>
    </row>
    <row r="233" spans="1:4" ht="12.75">
      <c r="A233" s="26" t="s">
        <v>112</v>
      </c>
      <c r="B233" s="27" t="s">
        <v>107</v>
      </c>
      <c r="C233" s="28">
        <v>33853.62</v>
      </c>
      <c r="D233" s="28">
        <v>-33853.62</v>
      </c>
    </row>
    <row r="234" spans="1:4" ht="12.75">
      <c r="A234" s="26" t="s">
        <v>112</v>
      </c>
      <c r="B234" s="27" t="s">
        <v>85</v>
      </c>
      <c r="C234" s="28">
        <v>1563975.23</v>
      </c>
      <c r="D234" s="28">
        <v>-1563975.23</v>
      </c>
    </row>
    <row r="235" spans="1:4" ht="12.75">
      <c r="A235" s="26" t="s">
        <v>112</v>
      </c>
      <c r="B235" s="27" t="s">
        <v>86</v>
      </c>
      <c r="C235" s="28">
        <v>58438.36</v>
      </c>
      <c r="D235" s="28">
        <v>-58438.36</v>
      </c>
    </row>
    <row r="236" spans="1:4" ht="12.75">
      <c r="A236" s="26" t="s">
        <v>112</v>
      </c>
      <c r="B236" s="27" t="s">
        <v>87</v>
      </c>
      <c r="C236" s="28">
        <v>106385</v>
      </c>
      <c r="D236" s="28">
        <v>-92913.97</v>
      </c>
    </row>
    <row r="237" spans="1:4" ht="12.75">
      <c r="A237" s="26" t="s">
        <v>112</v>
      </c>
      <c r="B237" s="27" t="s">
        <v>88</v>
      </c>
      <c r="C237" s="28">
        <v>241.12</v>
      </c>
      <c r="D237" s="28">
        <v>-180.84</v>
      </c>
    </row>
    <row r="238" spans="1:4" ht="12.75">
      <c r="A238" s="26" t="s">
        <v>112</v>
      </c>
      <c r="B238" s="27" t="s">
        <v>89</v>
      </c>
      <c r="C238" s="28">
        <v>946800.6</v>
      </c>
      <c r="D238" s="28">
        <v>-923436.46</v>
      </c>
    </row>
    <row r="239" spans="1:4" ht="12.75">
      <c r="A239" s="26" t="s">
        <v>112</v>
      </c>
      <c r="B239" s="27" t="s">
        <v>90</v>
      </c>
      <c r="C239" s="28">
        <v>330163.78</v>
      </c>
      <c r="D239" s="28">
        <v>-270523.87</v>
      </c>
    </row>
    <row r="240" spans="1:4" ht="12.75">
      <c r="A240" s="29" t="s">
        <v>112</v>
      </c>
      <c r="B240" s="30"/>
      <c r="C240" s="31">
        <v>13639789.51</v>
      </c>
      <c r="D240" s="31">
        <v>1187405.64</v>
      </c>
    </row>
    <row r="241" spans="1:4" ht="12.75">
      <c r="A241" s="26" t="s">
        <v>113</v>
      </c>
      <c r="B241" s="27" t="s">
        <v>81</v>
      </c>
      <c r="C241" s="28"/>
      <c r="D241" s="28">
        <v>15861236.54</v>
      </c>
    </row>
    <row r="242" spans="1:4" ht="12.75">
      <c r="A242" s="26" t="s">
        <v>113</v>
      </c>
      <c r="B242" s="27" t="s">
        <v>82</v>
      </c>
      <c r="C242" s="28">
        <v>9795064</v>
      </c>
      <c r="D242" s="28">
        <v>-9129953.15</v>
      </c>
    </row>
    <row r="243" spans="1:4" ht="12.75">
      <c r="A243" s="26" t="s">
        <v>113</v>
      </c>
      <c r="B243" s="27" t="s">
        <v>94</v>
      </c>
      <c r="C243" s="28">
        <v>46630</v>
      </c>
      <c r="D243" s="28">
        <v>-9080</v>
      </c>
    </row>
    <row r="244" spans="1:4" ht="12.75">
      <c r="A244" s="26" t="s">
        <v>113</v>
      </c>
      <c r="B244" s="27" t="s">
        <v>83</v>
      </c>
      <c r="C244" s="28">
        <v>3133269</v>
      </c>
      <c r="D244" s="28">
        <v>-2908130.86</v>
      </c>
    </row>
    <row r="245" spans="1:4" ht="12.75">
      <c r="A245" s="26" t="s">
        <v>113</v>
      </c>
      <c r="B245" s="27" t="s">
        <v>84</v>
      </c>
      <c r="C245" s="28">
        <v>45680</v>
      </c>
      <c r="D245" s="28">
        <v>-34222.16</v>
      </c>
    </row>
    <row r="246" spans="1:4" ht="12.75">
      <c r="A246" s="26" t="s">
        <v>113</v>
      </c>
      <c r="B246" s="27" t="s">
        <v>107</v>
      </c>
      <c r="C246" s="28">
        <v>170</v>
      </c>
      <c r="D246" s="28">
        <v>-170</v>
      </c>
    </row>
    <row r="247" spans="1:4" ht="12.75">
      <c r="A247" s="26" t="s">
        <v>113</v>
      </c>
      <c r="B247" s="27" t="s">
        <v>85</v>
      </c>
      <c r="C247" s="28">
        <v>1136873.54</v>
      </c>
      <c r="D247" s="28">
        <v>-1136873.54</v>
      </c>
    </row>
    <row r="248" spans="1:4" ht="12.75">
      <c r="A248" s="26" t="s">
        <v>113</v>
      </c>
      <c r="B248" s="27" t="s">
        <v>86</v>
      </c>
      <c r="C248" s="28">
        <v>97746.8</v>
      </c>
      <c r="D248" s="28">
        <v>-97746.8</v>
      </c>
    </row>
    <row r="249" spans="1:4" ht="12.75">
      <c r="A249" s="26" t="s">
        <v>113</v>
      </c>
      <c r="B249" s="27" t="s">
        <v>87</v>
      </c>
      <c r="C249" s="28">
        <v>182260.2</v>
      </c>
      <c r="D249" s="28">
        <v>-98280.58</v>
      </c>
    </row>
    <row r="250" spans="1:4" ht="12.75">
      <c r="A250" s="26" t="s">
        <v>113</v>
      </c>
      <c r="B250" s="27" t="s">
        <v>88</v>
      </c>
      <c r="C250" s="28">
        <v>11355</v>
      </c>
      <c r="D250" s="28">
        <v>-10498.59</v>
      </c>
    </row>
    <row r="251" spans="1:4" ht="12.75">
      <c r="A251" s="26" t="s">
        <v>113</v>
      </c>
      <c r="B251" s="27" t="s">
        <v>89</v>
      </c>
      <c r="C251" s="28">
        <v>670571.6</v>
      </c>
      <c r="D251" s="28">
        <v>-642867.22</v>
      </c>
    </row>
    <row r="252" spans="1:4" ht="12.75">
      <c r="A252" s="26" t="s">
        <v>113</v>
      </c>
      <c r="B252" s="27" t="s">
        <v>90</v>
      </c>
      <c r="C252" s="28">
        <v>741616.4</v>
      </c>
      <c r="D252" s="28">
        <v>-677052.57</v>
      </c>
    </row>
    <row r="253" spans="1:4" ht="12.75">
      <c r="A253" s="29" t="s">
        <v>113</v>
      </c>
      <c r="B253" s="30"/>
      <c r="C253" s="31">
        <v>15861236.54</v>
      </c>
      <c r="D253" s="31">
        <v>1116361.07</v>
      </c>
    </row>
    <row r="254" spans="1:4" ht="12.75">
      <c r="A254" s="26" t="s">
        <v>114</v>
      </c>
      <c r="B254" s="27" t="s">
        <v>81</v>
      </c>
      <c r="C254" s="28"/>
      <c r="D254" s="28">
        <v>22559670</v>
      </c>
    </row>
    <row r="255" spans="1:4" ht="12.75">
      <c r="A255" s="26" t="s">
        <v>114</v>
      </c>
      <c r="B255" s="27" t="s">
        <v>82</v>
      </c>
      <c r="C255" s="28">
        <v>13663480</v>
      </c>
      <c r="D255" s="28">
        <v>-13067893.78</v>
      </c>
    </row>
    <row r="256" spans="1:4" ht="12.75">
      <c r="A256" s="26" t="s">
        <v>114</v>
      </c>
      <c r="B256" s="27" t="s">
        <v>83</v>
      </c>
      <c r="C256" s="28">
        <v>4459249</v>
      </c>
      <c r="D256" s="28">
        <v>-4000396.19</v>
      </c>
    </row>
    <row r="257" spans="1:4" ht="12.75">
      <c r="A257" s="26" t="s">
        <v>114</v>
      </c>
      <c r="B257" s="27" t="s">
        <v>84</v>
      </c>
      <c r="C257" s="28">
        <v>51868</v>
      </c>
      <c r="D257" s="28">
        <v>-42460.85</v>
      </c>
    </row>
    <row r="258" spans="1:4" ht="12.75">
      <c r="A258" s="26" t="s">
        <v>114</v>
      </c>
      <c r="B258" s="27" t="s">
        <v>85</v>
      </c>
      <c r="C258" s="28">
        <v>1897475.13</v>
      </c>
      <c r="D258" s="28">
        <v>-1897475.13</v>
      </c>
    </row>
    <row r="259" spans="1:4" ht="12.75">
      <c r="A259" s="26" t="s">
        <v>114</v>
      </c>
      <c r="B259" s="27" t="s">
        <v>86</v>
      </c>
      <c r="C259" s="28">
        <v>52398.87</v>
      </c>
      <c r="D259" s="28">
        <v>-52398.87</v>
      </c>
    </row>
    <row r="260" spans="1:4" ht="12.75">
      <c r="A260" s="26" t="s">
        <v>114</v>
      </c>
      <c r="B260" s="27" t="s">
        <v>87</v>
      </c>
      <c r="C260" s="28">
        <v>119550</v>
      </c>
      <c r="D260" s="28">
        <v>-51934.58</v>
      </c>
    </row>
    <row r="261" spans="1:4" ht="12.75">
      <c r="A261" s="26" t="s">
        <v>114</v>
      </c>
      <c r="B261" s="27" t="s">
        <v>88</v>
      </c>
      <c r="C261" s="28">
        <v>477994</v>
      </c>
      <c r="D261" s="28">
        <v>-477165.54</v>
      </c>
    </row>
    <row r="262" spans="1:4" ht="12.75">
      <c r="A262" s="26" t="s">
        <v>114</v>
      </c>
      <c r="B262" s="27" t="s">
        <v>89</v>
      </c>
      <c r="C262" s="28">
        <v>994871.67</v>
      </c>
      <c r="D262" s="28">
        <v>-911282.39</v>
      </c>
    </row>
    <row r="263" spans="1:4" ht="12.75">
      <c r="A263" s="26" t="s">
        <v>114</v>
      </c>
      <c r="B263" s="27" t="s">
        <v>90</v>
      </c>
      <c r="C263" s="28">
        <v>842783.33</v>
      </c>
      <c r="D263" s="28">
        <v>-817271.33</v>
      </c>
    </row>
    <row r="264" spans="1:4" ht="12.75">
      <c r="A264" s="29" t="s">
        <v>114</v>
      </c>
      <c r="B264" s="30"/>
      <c r="C264" s="31">
        <v>22559670</v>
      </c>
      <c r="D264" s="31">
        <v>1241391.34</v>
      </c>
    </row>
    <row r="265" spans="1:4" ht="12.75">
      <c r="A265" s="26" t="s">
        <v>115</v>
      </c>
      <c r="B265" s="27" t="s">
        <v>81</v>
      </c>
      <c r="C265" s="28"/>
      <c r="D265" s="28">
        <v>26229103.08</v>
      </c>
    </row>
    <row r="266" spans="1:4" ht="12.75">
      <c r="A266" s="26" t="s">
        <v>115</v>
      </c>
      <c r="B266" s="27" t="s">
        <v>82</v>
      </c>
      <c r="C266" s="28">
        <v>16422768</v>
      </c>
      <c r="D266" s="28">
        <v>-14903063.66</v>
      </c>
    </row>
    <row r="267" spans="1:4" ht="12.75">
      <c r="A267" s="26" t="s">
        <v>115</v>
      </c>
      <c r="B267" s="27" t="s">
        <v>94</v>
      </c>
      <c r="C267" s="28">
        <v>70680</v>
      </c>
      <c r="D267" s="28"/>
    </row>
    <row r="268" spans="1:4" ht="12.75">
      <c r="A268" s="26" t="s">
        <v>115</v>
      </c>
      <c r="B268" s="27" t="s">
        <v>83</v>
      </c>
      <c r="C268" s="28">
        <v>4959677</v>
      </c>
      <c r="D268" s="28">
        <v>-4489545.95</v>
      </c>
    </row>
    <row r="269" spans="1:4" ht="12.75">
      <c r="A269" s="26" t="s">
        <v>115</v>
      </c>
      <c r="B269" s="27" t="s">
        <v>84</v>
      </c>
      <c r="C269" s="28">
        <v>67509.93</v>
      </c>
      <c r="D269" s="28">
        <v>-56992.07</v>
      </c>
    </row>
    <row r="270" spans="1:4" ht="12.75">
      <c r="A270" s="26" t="s">
        <v>115</v>
      </c>
      <c r="B270" s="27" t="s">
        <v>85</v>
      </c>
      <c r="C270" s="28">
        <v>2361089.15</v>
      </c>
      <c r="D270" s="28">
        <v>-2361089.15</v>
      </c>
    </row>
    <row r="271" spans="1:4" ht="12.75">
      <c r="A271" s="26" t="s">
        <v>115</v>
      </c>
      <c r="B271" s="27" t="s">
        <v>86</v>
      </c>
      <c r="C271" s="28">
        <v>103609</v>
      </c>
      <c r="D271" s="28">
        <v>-103609</v>
      </c>
    </row>
    <row r="272" spans="1:4" ht="12.75">
      <c r="A272" s="26" t="s">
        <v>115</v>
      </c>
      <c r="B272" s="27" t="s">
        <v>87</v>
      </c>
      <c r="C272" s="28">
        <v>158290</v>
      </c>
      <c r="D272" s="28">
        <v>-100031.57</v>
      </c>
    </row>
    <row r="273" spans="1:4" ht="12.75">
      <c r="A273" s="26" t="s">
        <v>115</v>
      </c>
      <c r="B273" s="27" t="s">
        <v>88</v>
      </c>
      <c r="C273" s="28">
        <v>19554</v>
      </c>
      <c r="D273" s="28">
        <v>-18929.29</v>
      </c>
    </row>
    <row r="274" spans="1:4" ht="12.75">
      <c r="A274" s="26" t="s">
        <v>115</v>
      </c>
      <c r="B274" s="27" t="s">
        <v>89</v>
      </c>
      <c r="C274" s="28">
        <v>891902.93</v>
      </c>
      <c r="D274" s="28">
        <v>-655403.91</v>
      </c>
    </row>
    <row r="275" spans="1:4" ht="12.75">
      <c r="A275" s="26" t="s">
        <v>115</v>
      </c>
      <c r="B275" s="27" t="s">
        <v>90</v>
      </c>
      <c r="C275" s="28">
        <v>1174023.07</v>
      </c>
      <c r="D275" s="28">
        <v>-895386.11</v>
      </c>
    </row>
    <row r="276" spans="1:4" ht="12.75">
      <c r="A276" s="29" t="s">
        <v>115</v>
      </c>
      <c r="B276" s="30"/>
      <c r="C276" s="31">
        <v>26229103.08</v>
      </c>
      <c r="D276" s="31">
        <v>2645052.37</v>
      </c>
    </row>
    <row r="277" spans="1:4" ht="12.75">
      <c r="A277" s="26" t="s">
        <v>116</v>
      </c>
      <c r="B277" s="27" t="s">
        <v>81</v>
      </c>
      <c r="C277" s="28"/>
      <c r="D277" s="28">
        <v>23335734.27</v>
      </c>
    </row>
    <row r="278" spans="1:4" ht="12.75">
      <c r="A278" s="26" t="s">
        <v>116</v>
      </c>
      <c r="B278" s="27" t="s">
        <v>82</v>
      </c>
      <c r="C278" s="28">
        <v>13998798</v>
      </c>
      <c r="D278" s="28">
        <v>-12764210.82</v>
      </c>
    </row>
    <row r="279" spans="1:4" ht="12.75">
      <c r="A279" s="26" t="s">
        <v>116</v>
      </c>
      <c r="B279" s="27" t="s">
        <v>83</v>
      </c>
      <c r="C279" s="28">
        <v>4221214</v>
      </c>
      <c r="D279" s="28">
        <v>-4030721.27</v>
      </c>
    </row>
    <row r="280" spans="1:4" ht="12.75">
      <c r="A280" s="26" t="s">
        <v>116</v>
      </c>
      <c r="B280" s="27" t="s">
        <v>84</v>
      </c>
      <c r="C280" s="28">
        <v>51868</v>
      </c>
      <c r="D280" s="28">
        <v>-50063.24</v>
      </c>
    </row>
    <row r="281" spans="1:4" ht="12.75">
      <c r="A281" s="26" t="s">
        <v>116</v>
      </c>
      <c r="B281" s="27" t="s">
        <v>107</v>
      </c>
      <c r="C281" s="28">
        <v>6000</v>
      </c>
      <c r="D281" s="28"/>
    </row>
    <row r="282" spans="1:4" ht="12.75">
      <c r="A282" s="26" t="s">
        <v>116</v>
      </c>
      <c r="B282" s="27" t="s">
        <v>85</v>
      </c>
      <c r="C282" s="28">
        <v>2188471.27</v>
      </c>
      <c r="D282" s="28">
        <v>-2188471.27</v>
      </c>
    </row>
    <row r="283" spans="1:4" ht="12.75">
      <c r="A283" s="26" t="s">
        <v>116</v>
      </c>
      <c r="B283" s="27" t="s">
        <v>86</v>
      </c>
      <c r="C283" s="28">
        <v>80039</v>
      </c>
      <c r="D283" s="28">
        <v>-70090.72</v>
      </c>
    </row>
    <row r="284" spans="1:4" ht="12.75">
      <c r="A284" s="26" t="s">
        <v>116</v>
      </c>
      <c r="B284" s="27" t="s">
        <v>87</v>
      </c>
      <c r="C284" s="28">
        <v>104412.26</v>
      </c>
      <c r="D284" s="28">
        <v>-84116.2</v>
      </c>
    </row>
    <row r="285" spans="1:4" ht="12.75">
      <c r="A285" s="26" t="s">
        <v>116</v>
      </c>
      <c r="B285" s="27" t="s">
        <v>88</v>
      </c>
      <c r="C285" s="28">
        <v>9377</v>
      </c>
      <c r="D285" s="28">
        <v>-8893.46</v>
      </c>
    </row>
    <row r="286" spans="1:4" ht="12.75">
      <c r="A286" s="26" t="s">
        <v>116</v>
      </c>
      <c r="B286" s="27" t="s">
        <v>89</v>
      </c>
      <c r="C286" s="28">
        <v>996442.48</v>
      </c>
      <c r="D286" s="28">
        <v>-996442.48</v>
      </c>
    </row>
    <row r="287" spans="1:4" ht="12.75">
      <c r="A287" s="26" t="s">
        <v>116</v>
      </c>
      <c r="B287" s="27" t="s">
        <v>90</v>
      </c>
      <c r="C287" s="28">
        <v>1679112.26</v>
      </c>
      <c r="D287" s="28">
        <v>-1679112.26</v>
      </c>
    </row>
    <row r="288" spans="1:4" ht="12.75">
      <c r="A288" s="29" t="s">
        <v>116</v>
      </c>
      <c r="B288" s="30"/>
      <c r="C288" s="31">
        <v>23335734.27</v>
      </c>
      <c r="D288" s="31">
        <v>1463612.55</v>
      </c>
    </row>
    <row r="289" spans="1:4" ht="12.75">
      <c r="A289" s="26" t="s">
        <v>117</v>
      </c>
      <c r="B289" s="27" t="s">
        <v>81</v>
      </c>
      <c r="C289" s="28"/>
      <c r="D289" s="28">
        <v>8166850.08</v>
      </c>
    </row>
    <row r="290" spans="1:4" ht="12.75">
      <c r="A290" s="26" t="s">
        <v>117</v>
      </c>
      <c r="B290" s="27" t="s">
        <v>82</v>
      </c>
      <c r="C290" s="28">
        <v>5941176.03</v>
      </c>
      <c r="D290" s="28">
        <v>-5941176.03</v>
      </c>
    </row>
    <row r="291" spans="1:4" ht="12.75">
      <c r="A291" s="26" t="s">
        <v>117</v>
      </c>
      <c r="B291" s="27" t="s">
        <v>83</v>
      </c>
      <c r="C291" s="28">
        <v>1975329.22</v>
      </c>
      <c r="D291" s="28">
        <v>-1975329.22</v>
      </c>
    </row>
    <row r="292" spans="1:4" ht="12.75">
      <c r="A292" s="26" t="s">
        <v>117</v>
      </c>
      <c r="B292" s="27" t="s">
        <v>84</v>
      </c>
      <c r="C292" s="28">
        <v>27415.36</v>
      </c>
      <c r="D292" s="28">
        <v>-27415.36</v>
      </c>
    </row>
    <row r="293" spans="1:4" ht="12.75">
      <c r="A293" s="26" t="s">
        <v>117</v>
      </c>
      <c r="B293" s="27" t="s">
        <v>85</v>
      </c>
      <c r="C293" s="28">
        <v>79194.83</v>
      </c>
      <c r="D293" s="28">
        <v>-79194.83</v>
      </c>
    </row>
    <row r="294" spans="1:4" ht="12.75">
      <c r="A294" s="26" t="s">
        <v>117</v>
      </c>
      <c r="B294" s="27" t="s">
        <v>87</v>
      </c>
      <c r="C294" s="28">
        <v>21140</v>
      </c>
      <c r="D294" s="28">
        <v>-21140</v>
      </c>
    </row>
    <row r="295" spans="1:4" ht="12.75">
      <c r="A295" s="26" t="s">
        <v>117</v>
      </c>
      <c r="B295" s="27" t="s">
        <v>88</v>
      </c>
      <c r="C295" s="28">
        <v>58608</v>
      </c>
      <c r="D295" s="28">
        <v>-58608</v>
      </c>
    </row>
    <row r="296" spans="1:4" ht="12.75">
      <c r="A296" s="26" t="s">
        <v>117</v>
      </c>
      <c r="B296" s="27" t="s">
        <v>89</v>
      </c>
      <c r="C296" s="28">
        <v>11680.62</v>
      </c>
      <c r="D296" s="28">
        <v>-11680.62</v>
      </c>
    </row>
    <row r="297" spans="1:4" ht="12.75">
      <c r="A297" s="26" t="s">
        <v>117</v>
      </c>
      <c r="B297" s="27" t="s">
        <v>90</v>
      </c>
      <c r="C297" s="28">
        <v>52306.02</v>
      </c>
      <c r="D297" s="28">
        <v>-44384.09</v>
      </c>
    </row>
    <row r="298" spans="1:6" ht="12.75">
      <c r="A298" s="29" t="s">
        <v>117</v>
      </c>
      <c r="B298" s="30"/>
      <c r="C298" s="31">
        <v>8166850.08</v>
      </c>
      <c r="D298" s="31">
        <v>7921.93</v>
      </c>
      <c r="E298" s="32">
        <f>C298</f>
        <v>8166850.08</v>
      </c>
      <c r="F298">
        <f>SUM(D290:D297)*-1</f>
        <v>8158928.15</v>
      </c>
    </row>
    <row r="299" spans="1:4" ht="12.75">
      <c r="A299" s="26" t="s">
        <v>118</v>
      </c>
      <c r="B299" s="27" t="s">
        <v>81</v>
      </c>
      <c r="C299" s="28"/>
      <c r="D299" s="28">
        <v>6363974.97</v>
      </c>
    </row>
    <row r="300" spans="1:4" ht="12.75">
      <c r="A300" s="26" t="s">
        <v>118</v>
      </c>
      <c r="B300" s="27" t="s">
        <v>82</v>
      </c>
      <c r="C300" s="28">
        <v>4151550.5</v>
      </c>
      <c r="D300" s="28">
        <v>-4151476.5</v>
      </c>
    </row>
    <row r="301" spans="1:4" ht="12.75">
      <c r="A301" s="26" t="s">
        <v>118</v>
      </c>
      <c r="B301" s="27" t="s">
        <v>83</v>
      </c>
      <c r="C301" s="28">
        <v>1228790.47</v>
      </c>
      <c r="D301" s="28">
        <v>-1228790.47</v>
      </c>
    </row>
    <row r="302" spans="1:4" ht="12.75">
      <c r="A302" s="26" t="s">
        <v>118</v>
      </c>
      <c r="B302" s="27" t="s">
        <v>84</v>
      </c>
      <c r="C302" s="28">
        <v>27522</v>
      </c>
      <c r="D302" s="28">
        <v>-20396.85</v>
      </c>
    </row>
    <row r="303" spans="1:4" ht="12.75">
      <c r="A303" s="26" t="s">
        <v>118</v>
      </c>
      <c r="B303" s="27" t="s">
        <v>85</v>
      </c>
      <c r="C303" s="28">
        <v>868839.08</v>
      </c>
      <c r="D303" s="28">
        <v>-868839.08</v>
      </c>
    </row>
    <row r="304" spans="1:4" ht="12.75">
      <c r="A304" s="26" t="s">
        <v>118</v>
      </c>
      <c r="B304" s="27" t="s">
        <v>86</v>
      </c>
      <c r="C304" s="28">
        <v>31726.92</v>
      </c>
      <c r="D304" s="28">
        <v>-31726.92</v>
      </c>
    </row>
    <row r="305" spans="1:4" ht="12.75">
      <c r="A305" s="26" t="s">
        <v>118</v>
      </c>
      <c r="B305" s="27" t="s">
        <v>88</v>
      </c>
      <c r="C305" s="28">
        <v>55546</v>
      </c>
      <c r="D305" s="28">
        <v>-55546</v>
      </c>
    </row>
    <row r="306" spans="1:6" ht="12.75">
      <c r="A306" s="29" t="s">
        <v>118</v>
      </c>
      <c r="B306" s="30"/>
      <c r="C306" s="31">
        <v>6363974.97</v>
      </c>
      <c r="D306" s="31">
        <v>7199.15</v>
      </c>
      <c r="E306" s="32">
        <f>C306</f>
        <v>6363974.97</v>
      </c>
      <c r="F306" s="32">
        <f>SUM(D300:D305)*-1</f>
        <v>6356775.819999999</v>
      </c>
    </row>
    <row r="307" spans="1:4" ht="12.75">
      <c r="A307" s="26" t="s">
        <v>119</v>
      </c>
      <c r="B307" s="27" t="s">
        <v>81</v>
      </c>
      <c r="C307" s="28"/>
      <c r="D307" s="28">
        <v>8617226.42</v>
      </c>
    </row>
    <row r="308" spans="1:4" ht="12.75">
      <c r="A308" s="26" t="s">
        <v>119</v>
      </c>
      <c r="B308" s="27" t="s">
        <v>82</v>
      </c>
      <c r="C308" s="28">
        <v>5937495.9</v>
      </c>
      <c r="D308" s="28">
        <v>-5937495.9</v>
      </c>
    </row>
    <row r="309" spans="1:4" ht="12.75">
      <c r="A309" s="26" t="s">
        <v>119</v>
      </c>
      <c r="B309" s="27" t="s">
        <v>83</v>
      </c>
      <c r="C309" s="28">
        <v>1836356.71</v>
      </c>
      <c r="D309" s="28">
        <v>-1836356.71</v>
      </c>
    </row>
    <row r="310" spans="1:4" ht="12.75">
      <c r="A310" s="26" t="s">
        <v>119</v>
      </c>
      <c r="B310" s="27" t="s">
        <v>84</v>
      </c>
      <c r="C310" s="28">
        <v>15097.22</v>
      </c>
      <c r="D310" s="28">
        <v>-14505.86</v>
      </c>
    </row>
    <row r="311" spans="1:4" ht="12.75">
      <c r="A311" s="26" t="s">
        <v>119</v>
      </c>
      <c r="B311" s="27" t="s">
        <v>85</v>
      </c>
      <c r="C311" s="28">
        <v>793169.49</v>
      </c>
      <c r="D311" s="28">
        <v>-793169.49</v>
      </c>
    </row>
    <row r="312" spans="1:4" ht="12.75">
      <c r="A312" s="26" t="s">
        <v>119</v>
      </c>
      <c r="B312" s="27" t="s">
        <v>86</v>
      </c>
      <c r="C312" s="28">
        <v>33156.1</v>
      </c>
      <c r="D312" s="28">
        <v>-25616.78</v>
      </c>
    </row>
    <row r="313" spans="1:4" ht="12.75">
      <c r="A313" s="26" t="s">
        <v>119</v>
      </c>
      <c r="B313" s="27" t="s">
        <v>87</v>
      </c>
      <c r="C313" s="28">
        <v>1000</v>
      </c>
      <c r="D313" s="28"/>
    </row>
    <row r="314" spans="1:4" ht="12.75">
      <c r="A314" s="26" t="s">
        <v>119</v>
      </c>
      <c r="B314" s="27" t="s">
        <v>88</v>
      </c>
      <c r="C314" s="28">
        <v>951</v>
      </c>
      <c r="D314" s="28">
        <v>-951</v>
      </c>
    </row>
    <row r="315" spans="1:6" ht="12.75">
      <c r="A315" s="29" t="s">
        <v>119</v>
      </c>
      <c r="B315" s="30"/>
      <c r="C315" s="31">
        <v>8617226.42</v>
      </c>
      <c r="D315" s="31">
        <v>9130.68</v>
      </c>
      <c r="E315" s="32">
        <f>C315</f>
        <v>8617226.42</v>
      </c>
      <c r="F315" s="32">
        <f>SUM(D308:D314)*-1</f>
        <v>8608095.74</v>
      </c>
    </row>
    <row r="316" spans="1:4" ht="13.5">
      <c r="A316" s="33" t="s">
        <v>120</v>
      </c>
      <c r="B316" s="34"/>
      <c r="C316" s="35">
        <v>525418401.26</v>
      </c>
      <c r="D316" s="35">
        <v>39554770.33</v>
      </c>
    </row>
  </sheetData>
  <sheetProtection/>
  <autoFilter ref="A9:D316"/>
  <mergeCells count="2">
    <mergeCell ref="A6:J6"/>
    <mergeCell ref="A7:G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АМО МР "Сыктывдинский"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Савельева</dc:creator>
  <cp:keywords/>
  <dc:description/>
  <cp:lastModifiedBy>PUSER00_7</cp:lastModifiedBy>
  <cp:lastPrinted>2018-03-27T12:59:46Z</cp:lastPrinted>
  <dcterms:created xsi:type="dcterms:W3CDTF">2016-06-10T06:54:55Z</dcterms:created>
  <dcterms:modified xsi:type="dcterms:W3CDTF">2018-03-27T12:59:50Z</dcterms:modified>
  <cp:category/>
  <cp:version/>
  <cp:contentType/>
  <cp:contentStatus/>
</cp:coreProperties>
</file>