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270" windowWidth="14940" windowHeight="9150"/>
  </bookViews>
  <sheets>
    <sheet name="ДЧБ" sheetId="1" r:id="rId1"/>
  </sheets>
  <definedNames>
    <definedName name="LAST_CELL" localSheetId="0">ДЧБ!$J$91</definedName>
  </definedNames>
  <calcPr calcId="145621"/>
</workbook>
</file>

<file path=xl/calcChain.xml><?xml version="1.0" encoding="utf-8"?>
<calcChain xmlns="http://schemas.openxmlformats.org/spreadsheetml/2006/main">
  <c r="E156" i="1" l="1"/>
  <c r="E160" i="1"/>
  <c r="C165" i="1"/>
  <c r="F162" i="1"/>
  <c r="G162" i="1"/>
  <c r="E153" i="1"/>
  <c r="E143" i="1"/>
  <c r="E139" i="1"/>
  <c r="E137" i="1"/>
  <c r="D137" i="1"/>
  <c r="E129" i="1"/>
  <c r="E147" i="1"/>
  <c r="D160" i="1"/>
  <c r="D156" i="1"/>
  <c r="D153" i="1"/>
  <c r="D147" i="1"/>
  <c r="D143" i="1"/>
  <c r="D139" i="1"/>
  <c r="D129" i="1"/>
  <c r="D165" i="1" l="1"/>
  <c r="E165" i="1"/>
  <c r="F165" i="1" s="1"/>
  <c r="G164" i="1"/>
  <c r="F164" i="1"/>
  <c r="G163" i="1"/>
  <c r="F163" i="1"/>
  <c r="G161" i="1"/>
  <c r="F161" i="1"/>
  <c r="G160" i="1"/>
  <c r="F160" i="1"/>
  <c r="G159" i="1"/>
  <c r="F159" i="1"/>
  <c r="G158" i="1"/>
  <c r="F158" i="1"/>
  <c r="G157" i="1"/>
  <c r="F157" i="1"/>
  <c r="F156" i="1"/>
  <c r="G156" i="1"/>
  <c r="G155" i="1"/>
  <c r="F155" i="1"/>
  <c r="G154" i="1"/>
  <c r="F154" i="1"/>
  <c r="G153" i="1"/>
  <c r="F153" i="1"/>
  <c r="G152" i="1"/>
  <c r="F152" i="1"/>
  <c r="G151" i="1"/>
  <c r="F151" i="1"/>
  <c r="G150" i="1"/>
  <c r="F150" i="1"/>
  <c r="G149" i="1"/>
  <c r="F149" i="1"/>
  <c r="G148" i="1"/>
  <c r="F148" i="1"/>
  <c r="G147" i="1"/>
  <c r="F147" i="1"/>
  <c r="G146" i="1"/>
  <c r="F146" i="1"/>
  <c r="G145" i="1"/>
  <c r="F145" i="1"/>
  <c r="G144" i="1"/>
  <c r="F144" i="1"/>
  <c r="G143" i="1"/>
  <c r="F143" i="1"/>
  <c r="G142" i="1"/>
  <c r="F142" i="1"/>
  <c r="G141" i="1"/>
  <c r="F141" i="1"/>
  <c r="F140" i="1"/>
  <c r="F139" i="1"/>
  <c r="G139" i="1"/>
  <c r="G138" i="1"/>
  <c r="F138" i="1"/>
  <c r="G137" i="1"/>
  <c r="F137" i="1"/>
  <c r="G136" i="1"/>
  <c r="F136" i="1"/>
  <c r="F135" i="1"/>
  <c r="G134" i="1"/>
  <c r="F134" i="1"/>
  <c r="F133" i="1"/>
  <c r="G132" i="1"/>
  <c r="F132" i="1"/>
  <c r="G131" i="1"/>
  <c r="F131" i="1"/>
  <c r="F129" i="1"/>
  <c r="G129" i="1"/>
  <c r="G165" i="1" l="1"/>
  <c r="G90" i="1" l="1"/>
  <c r="G91" i="1"/>
  <c r="G95" i="1"/>
  <c r="G96" i="1"/>
  <c r="G97" i="1"/>
  <c r="G99" i="1"/>
  <c r="G101" i="1"/>
  <c r="G102" i="1"/>
  <c r="G104" i="1"/>
  <c r="G106" i="1"/>
  <c r="G107" i="1"/>
  <c r="G108" i="1"/>
  <c r="G109" i="1"/>
  <c r="G110" i="1"/>
  <c r="G111" i="1"/>
  <c r="G116" i="1"/>
  <c r="G117" i="1"/>
  <c r="G121" i="1"/>
  <c r="G125" i="1"/>
  <c r="F90" i="1"/>
  <c r="F91" i="1"/>
  <c r="F98" i="1"/>
  <c r="F99" i="1"/>
  <c r="F100" i="1"/>
  <c r="F102" i="1"/>
  <c r="F104" i="1"/>
  <c r="F105" i="1"/>
  <c r="F106" i="1"/>
  <c r="F107" i="1"/>
  <c r="F108" i="1"/>
  <c r="F109" i="1"/>
  <c r="F110" i="1"/>
  <c r="F111" i="1"/>
  <c r="F117" i="1"/>
  <c r="F125" i="1"/>
  <c r="D123" i="1"/>
  <c r="D122" i="1" s="1"/>
  <c r="C123" i="1"/>
  <c r="G123" i="1" s="1"/>
  <c r="D92" i="1"/>
  <c r="D119" i="1"/>
  <c r="D118" i="1" s="1"/>
  <c r="E119" i="1"/>
  <c r="C119" i="1"/>
  <c r="C118" i="1" s="1"/>
  <c r="D115" i="1"/>
  <c r="D114" i="1" s="1"/>
  <c r="E115" i="1"/>
  <c r="E114" i="1" s="1"/>
  <c r="C115" i="1"/>
  <c r="C114" i="1" s="1"/>
  <c r="E122" i="1"/>
  <c r="E112" i="1"/>
  <c r="D112" i="1"/>
  <c r="C112" i="1"/>
  <c r="E103" i="1"/>
  <c r="D103" i="1"/>
  <c r="C103" i="1"/>
  <c r="E92" i="1"/>
  <c r="C92" i="1"/>
  <c r="E89" i="1"/>
  <c r="D89" i="1"/>
  <c r="C89" i="1"/>
  <c r="F92" i="1" l="1"/>
  <c r="G92" i="1"/>
  <c r="F122" i="1"/>
  <c r="G103" i="1"/>
  <c r="G119" i="1"/>
  <c r="F89" i="1"/>
  <c r="G114" i="1"/>
  <c r="F123" i="1"/>
  <c r="C88" i="1"/>
  <c r="C122" i="1"/>
  <c r="G122" i="1" s="1"/>
  <c r="E118" i="1"/>
  <c r="G118" i="1" s="1"/>
  <c r="F115" i="1"/>
  <c r="G89" i="1"/>
  <c r="F114" i="1"/>
  <c r="G115" i="1"/>
  <c r="F103" i="1"/>
  <c r="D88" i="1"/>
  <c r="D87" i="1" s="1"/>
  <c r="E88" i="1"/>
  <c r="C87" i="1" l="1"/>
  <c r="E87" i="1"/>
  <c r="G88" i="1"/>
  <c r="F88" i="1"/>
  <c r="F86" i="1"/>
  <c r="G65" i="1"/>
  <c r="F56" i="1"/>
  <c r="G87" i="1" l="1"/>
  <c r="F87" i="1"/>
  <c r="E17" i="1"/>
  <c r="E62" i="1"/>
  <c r="E55" i="1"/>
  <c r="E36" i="1"/>
  <c r="F57" i="1"/>
  <c r="E46" i="1"/>
  <c r="G19" i="1"/>
  <c r="D62" i="1"/>
  <c r="C62" i="1" l="1"/>
  <c r="F72" i="1"/>
  <c r="G72" i="1" s="1"/>
  <c r="D46" i="1"/>
  <c r="C46" i="1"/>
  <c r="G38" i="1"/>
  <c r="C17" i="1"/>
  <c r="G16" i="1" l="1"/>
  <c r="G22" i="1"/>
  <c r="G35" i="1"/>
  <c r="G34" i="1"/>
  <c r="G33" i="1"/>
  <c r="F38" i="1"/>
  <c r="G42" i="1"/>
  <c r="F42" i="1"/>
  <c r="G52" i="1"/>
  <c r="F52" i="1"/>
  <c r="G53" i="1"/>
  <c r="G61" i="1"/>
  <c r="F61" i="1"/>
  <c r="F68" i="1"/>
  <c r="F67" i="1"/>
  <c r="G67" i="1" s="1"/>
  <c r="F66" i="1"/>
  <c r="G66" i="1" s="1"/>
  <c r="F70" i="1"/>
  <c r="G70" i="1" s="1"/>
  <c r="F77" i="1"/>
  <c r="G77" i="1" s="1"/>
  <c r="G78" i="1"/>
  <c r="F78" i="1"/>
  <c r="G81" i="1"/>
  <c r="F81" i="1"/>
  <c r="G86" i="1"/>
  <c r="G85" i="1"/>
  <c r="G84" i="1"/>
  <c r="G83" i="1"/>
  <c r="D55" i="1"/>
  <c r="C55" i="1"/>
  <c r="F65" i="1"/>
  <c r="C82" i="1"/>
  <c r="C51" i="1"/>
  <c r="C36" i="1"/>
  <c r="C32" i="1"/>
  <c r="G32" i="1" s="1"/>
  <c r="C29" i="1"/>
  <c r="C25" i="1"/>
  <c r="C12" i="1"/>
  <c r="C8" i="1"/>
  <c r="D17" i="1"/>
  <c r="D36" i="1"/>
  <c r="E51" i="1"/>
  <c r="D51" i="1"/>
  <c r="D82" i="1"/>
  <c r="E82" i="1"/>
  <c r="G80" i="1"/>
  <c r="G79" i="1"/>
  <c r="G75" i="1"/>
  <c r="G71" i="1"/>
  <c r="G64" i="1"/>
  <c r="G63" i="1"/>
  <c r="G59" i="1"/>
  <c r="G58" i="1"/>
  <c r="G54" i="1"/>
  <c r="G49" i="1"/>
  <c r="G48" i="1"/>
  <c r="G47" i="1"/>
  <c r="G45" i="1"/>
  <c r="G44" i="1"/>
  <c r="G41" i="1"/>
  <c r="G40" i="1"/>
  <c r="G37" i="1"/>
  <c r="G31" i="1"/>
  <c r="G30" i="1"/>
  <c r="G28" i="1"/>
  <c r="G27" i="1"/>
  <c r="G26" i="1"/>
  <c r="G24" i="1"/>
  <c r="G23" i="1"/>
  <c r="G21" i="1"/>
  <c r="G20" i="1"/>
  <c r="G18" i="1"/>
  <c r="G15" i="1"/>
  <c r="G14" i="1"/>
  <c r="G13" i="1"/>
  <c r="G11" i="1"/>
  <c r="G10" i="1"/>
  <c r="G9" i="1"/>
  <c r="F80" i="1"/>
  <c r="F79" i="1"/>
  <c r="F75" i="1"/>
  <c r="F71" i="1"/>
  <c r="F64" i="1"/>
  <c r="F63" i="1"/>
  <c r="F58" i="1"/>
  <c r="F54" i="1"/>
  <c r="F49" i="1"/>
  <c r="F48" i="1"/>
  <c r="F47" i="1"/>
  <c r="F45" i="1"/>
  <c r="F44" i="1"/>
  <c r="F41" i="1"/>
  <c r="F40" i="1"/>
  <c r="F37" i="1"/>
  <c r="F31" i="1"/>
  <c r="F30" i="1"/>
  <c r="F28" i="1"/>
  <c r="F27" i="1"/>
  <c r="F26" i="1"/>
  <c r="F24" i="1"/>
  <c r="F23" i="1"/>
  <c r="F21" i="1"/>
  <c r="F20" i="1"/>
  <c r="F18" i="1"/>
  <c r="F15" i="1"/>
  <c r="F14" i="1"/>
  <c r="F13" i="1"/>
  <c r="F11" i="1"/>
  <c r="F10" i="1"/>
  <c r="F9" i="1"/>
  <c r="E8" i="1"/>
  <c r="E12" i="1"/>
  <c r="E25" i="1"/>
  <c r="E29" i="1"/>
  <c r="G51" i="1" l="1"/>
  <c r="G12" i="1"/>
  <c r="G8" i="1"/>
  <c r="G36" i="1"/>
  <c r="C7" i="1"/>
  <c r="C6" i="1" s="1"/>
  <c r="G17" i="1"/>
  <c r="E7" i="1"/>
  <c r="E6" i="1" s="1"/>
  <c r="G55" i="1"/>
  <c r="F17" i="1"/>
  <c r="G82" i="1"/>
  <c r="G62" i="1"/>
  <c r="G46" i="1"/>
  <c r="F62" i="1"/>
  <c r="F36" i="1"/>
  <c r="G25" i="1"/>
  <c r="G29" i="1"/>
  <c r="F82" i="1"/>
  <c r="G6" i="1" l="1"/>
  <c r="G7" i="1"/>
  <c r="D8" i="1" l="1"/>
  <c r="D12" i="1"/>
  <c r="F12" i="1" s="1"/>
  <c r="D25" i="1"/>
  <c r="F25" i="1" s="1"/>
  <c r="D29" i="1"/>
  <c r="F29" i="1" s="1"/>
  <c r="F46" i="1"/>
  <c r="F51" i="1"/>
  <c r="F55" i="1"/>
  <c r="D7" i="1" l="1"/>
  <c r="D6" i="1" s="1"/>
  <c r="F8" i="1"/>
  <c r="F7" i="1" l="1"/>
  <c r="F6" i="1"/>
</calcChain>
</file>

<file path=xl/sharedStrings.xml><?xml version="1.0" encoding="utf-8"?>
<sst xmlns="http://schemas.openxmlformats.org/spreadsheetml/2006/main" count="334" uniqueCount="328">
  <si>
    <t>Итого</t>
  </si>
  <si>
    <t>1 00 00 000 00 0000 000</t>
  </si>
  <si>
    <t>НАЛОГОВЫЕ И НЕНАЛОГОВЫЕ ДОХОДЫ</t>
  </si>
  <si>
    <t>1 01 00 000 00 0000 000</t>
  </si>
  <si>
    <t>НАЛОГИ НА ПРИБЫЛЬ, ДОХОДЫ</t>
  </si>
  <si>
    <t>1 01 02 010 01 0000 000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</si>
  <si>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</si>
  <si>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1 01 02 020 01 0000 000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</si>
  <si>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</si>
  <si>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1 01 02 030 01 0000 000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</si>
  <si>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</si>
  <si>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1 03 00 000 00 0000 000</t>
  </si>
  <si>
    <t>НАЛОГИ НА ТОВАРЫ (РАБОТЫ, УСЛУГИ), РЕАЛИЗУЕМЫЕ НА ТЕРРИТОРИИ РОССИЙСКОЙ ФЕДЕРАЦИИ</t>
  </si>
  <si>
    <t>1 03 02 230 01 0000 000</t>
  </si>
  <si>
    <t>Доходы от уплаты акцизов на дизельное топливо, подлежащие распределению между бюджетами субъектов Российской Федерации  и местными бюджетами с учетом  установленных дифференцированных нормативов отчислений в местные бюджеты</t>
  </si>
  <si>
    <t>1 03 02 240 01 0000 000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</si>
  <si>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 местные бюджеты</t>
  </si>
  <si>
    <t>1 03 02 250 01 0000 000</t>
  </si>
  <si>
    <t>Доходы от уплаты акцизов 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</si>
  <si>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1 03 02 260 01 0000 000</t>
  </si>
  <si>
    <t>Доходы от уплаты акцизов  на 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</si>
  <si>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1 05 00 000 00 0000 000</t>
  </si>
  <si>
    <t>НАЛОГИ НА СОВОКУПНЫЙ ДОХОД</t>
  </si>
  <si>
    <t>1 05 01 011 01 0000 000</t>
  </si>
  <si>
    <t>Налог, взимаемый с налогоплательщиков, выбравших в качестве объекта налогообложения доходы</t>
  </si>
  <si>
    <t>1 05 01 021 01 0000 000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</si>
  <si>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</si>
  <si>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1 05 02 010 02 0000 000</t>
  </si>
  <si>
    <t>Единый налог на вмененный доход для отдельных видов деятельности</t>
  </si>
  <si>
    <t>1 05 02 020 02 0000 000</t>
  </si>
  <si>
    <t>Единый налог на вмененный доход для отдельных видов деятельности (за налоговые периоды, истекшие до 1 января 2011 года)</t>
  </si>
  <si>
    <t>1 05 03 010 01 0000 000</t>
  </si>
  <si>
    <t>Единый сельскохозяйственный налог</t>
  </si>
  <si>
    <t>1 05 04 020 02 0000 000</t>
  </si>
  <si>
    <t>Налог, взимаемый в связи с применением патентной системы налоггообложения,зачисляемый в бюджеты муниципальных районов</t>
  </si>
  <si>
    <t>1 06 00 000 00 0000 000</t>
  </si>
  <si>
    <t>НАЛОГИ НА ИМУЩЕСТВО</t>
  </si>
  <si>
    <t>1 06 01 030 10 0000 000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</si>
  <si>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</si>
  <si>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1 06 06 033 10 0000 000</t>
  </si>
  <si>
    <t>Земельный налог с организаций, обладающих земельным участком, расположенным в границах сельских поселений</t>
  </si>
  <si>
    <t>1 06 06 043 10 0000 000</t>
  </si>
  <si>
    <t>Земельный налог с физических лиц, обладающих земельным участком, расположенным в границах сельских поселений</t>
  </si>
  <si>
    <t>1 08 00 000 00 0000 000</t>
  </si>
  <si>
    <t>ГОСУДАРСТВЕННАЯ ПОШЛИНА</t>
  </si>
  <si>
    <t>1 08 03 010 01 0000 000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</si>
  <si>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</si>
  <si>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1 08 04 020 01 0000 000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</si>
  <si>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</si>
  <si>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1 11 00 000 00 0000 000</t>
  </si>
  <si>
    <t>ДОХОДЫ ОТ ИСПОЛЬЗОВАНИЯ ИМУЩЕСТВА, НАХОДЯЩЕГОСЯ В ГОСУДАРСТВЕННОЙ И МУНИЦИПАЛЬНОЙ СОБСТВЕННОСТИ</t>
  </si>
  <si>
    <t>1 11 05 013 10 0000 000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</si>
  <si>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</si>
  <si>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1 11 05 025 05 0000 000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</si>
  <si>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</si>
  <si>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1 11 05 035 05 0000 000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</si>
  <si>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</si>
  <si>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1 11 05 035 10 0000 000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</si>
  <si>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</si>
  <si>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1 11 09 045 05 0000 000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</si>
  <si>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</si>
  <si>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1 11 09 045 10 0000 000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</si>
  <si>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</si>
  <si>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1 12 00 000 00 0000 000</t>
  </si>
  <si>
    <t>ПЛАТЕЖИ ПРИ ПОЛЬЗОВАНИИ ПРИРОДНЫМИ РЕСУРСАМИ</t>
  </si>
  <si>
    <t>1 12 01 010 01 0000 000</t>
  </si>
  <si>
    <t>Плата за выбросы загрязняющих веществ в атмосферный воздух стационарными объектами</t>
  </si>
  <si>
    <t>1 12 01 030 01 0000 000</t>
  </si>
  <si>
    <t>Плата за сбросы загрязняющих веществ в водные объекты</t>
  </si>
  <si>
    <t>1 12 01 040 01 0000 000</t>
  </si>
  <si>
    <t>Плата за размещение отходов производства и потребления</t>
  </si>
  <si>
    <t>1 13 00 000 00 0000 000</t>
  </si>
  <si>
    <t>ДОХОДЫ ОТ ОКАЗАНИЯ ПЛАТНЫХ УСЛУГ (РАБОТ) И КОМПЕНСАЦИИ ЗАТРАТ ГОСУДАРСТВА</t>
  </si>
  <si>
    <t>1 13 02 995 05 0000 000</t>
  </si>
  <si>
    <t>Прочие доходы от компенсации затрат бюджетов муниципальных районов</t>
  </si>
  <si>
    <t>1 13 02 995 10 0000 000</t>
  </si>
  <si>
    <t>Прочие доходы от компенсации затрат бюджетов поселений</t>
  </si>
  <si>
    <t>1 14 00 000 00 0000 000</t>
  </si>
  <si>
    <t>ДОХОДЫ ОТ ПРОДАЖИ МАТЕРИАЛЬНЫХ И НЕМАТЕРИАЛЬНЫХ АКТИВОВ</t>
  </si>
  <si>
    <t>1 14 02 053 05 0000 000</t>
  </si>
  <si>
    <t>Доходы от реализации иного имущества, находящегося в собственности муниципальных районов, в части реализации основных средств по указанному имуществу</t>
  </si>
  <si>
    <t>1 14 02 053 10 0000 000</t>
  </si>
  <si>
    <t>Доходы от реализации иного имущества, находящегося в собственности поселений, в части реализации основных средств по указанному имуществу</t>
  </si>
  <si>
    <t>1 14 06 013 10 0000 000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</si>
  <si>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</si>
  <si>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1 14 06 025 05 0000 000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</si>
  <si>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</si>
  <si>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1 14 06 313 10 0000 000</t>
  </si>
  <si>
    <t>1 16 00 000 00 0000 000</t>
  </si>
  <si>
    <t>ШТРАФЫ, САНКЦИИ, ВОЗМЕЩЕНИЕ УЩЕРБА</t>
  </si>
  <si>
    <t>1 16 03 010 01 0000 000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</si>
  <si>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</si>
  <si>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1 16 03 030 01 0000 000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</si>
  <si>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</si>
  <si>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1 16 06 000 01 0000 000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</si>
  <si>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</si>
  <si>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1 16 08 010 01 0000 000</t>
  </si>
  <si>
    <t>1 16 08 020 01 0000 000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</si>
  <si>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</si>
  <si>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1 16 25 010 01 0000 000</t>
  </si>
  <si>
    <t>Денежные взыскания (штрафы) за нарушение законодательства Российской Федерации о недрах</t>
  </si>
  <si>
    <t>1 16 25 030 01 0000 000</t>
  </si>
  <si>
    <t>Денежные взыскания (штрафы) за нарушение законодательства Российской Федерации об охране и использовании животного мира</t>
  </si>
  <si>
    <t>1 16 25 050 01 0000 000</t>
  </si>
  <si>
    <t>Денежные взыскания (штрафы) за нарушение законодательства в области охраны окружающей среды</t>
  </si>
  <si>
    <t>1 16 25 060 01 0000 000</t>
  </si>
  <si>
    <t>Денежные взыскания (штрафы) за нарушение земельного законодательства</t>
  </si>
  <si>
    <t>1 16 28 000 01 0000 000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</si>
  <si>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</si>
  <si>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1 16 30 030 01 0000 000</t>
  </si>
  <si>
    <t>Прочие денежные взыскания (штрафы) за правонарушения в области дорожного движения</t>
  </si>
  <si>
    <t>1 16 33 050 10 0000 000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</si>
  <si>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</si>
  <si>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1 16 35 030 05 0000 000</t>
  </si>
  <si>
    <t>Суммы по искам о возмещении вреда, причиненного окружающей среде, подлежащие зачислению в бюджеты муниципальных районов</t>
  </si>
  <si>
    <t>1 16 43 000 01 0000 000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</si>
  <si>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</si>
  <si>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1 16 90 050 05 0000 000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</si>
  <si>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</si>
  <si>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1 16 90 050 10 0000 000</t>
  </si>
  <si>
    <t>Прочие поступления от денежных взысканий (штрафов) и иных сумм в возмещение ущерба, зачисляемые в бюджеты поселений</t>
  </si>
  <si>
    <t>1 17 00 000 00 0000 000</t>
  </si>
  <si>
    <t>ПРОЧИЕ НЕНАЛОГОВЫЕ ДОХОДЫ</t>
  </si>
  <si>
    <t>1 17 01 050 10 0000 000</t>
  </si>
  <si>
    <t>Невыясненные поступления, зачисляемые в бюджеты поселений</t>
  </si>
  <si>
    <t>1 17 05 050 10 0000 000</t>
  </si>
  <si>
    <t>Прочие неналоговые доходы бюджетов поселений</t>
  </si>
  <si>
    <t>тыс. руб.</t>
  </si>
  <si>
    <t>Код вида дохода</t>
  </si>
  <si>
    <t>Наименование кода вида доходов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</si>
  <si>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</t>
  </si>
  <si>
    <t>1</t>
  </si>
  <si>
    <t>2</t>
  </si>
  <si>
    <t>3</t>
  </si>
  <si>
    <t>4</t>
  </si>
  <si>
    <t>5</t>
  </si>
  <si>
    <t>1 17 05 050 05 0000 000</t>
  </si>
  <si>
    <t>Прочие неналоговые доходы бюджетов муниципальных районов</t>
  </si>
  <si>
    <t>п. 9,5</t>
  </si>
  <si>
    <t>1 17 01 050 05 0000 000</t>
  </si>
  <si>
    <t>Невыясненные поступления, зачисляемые в бюджеты муниципальных районов</t>
  </si>
  <si>
    <t>1 13 02 065 10 0000 000</t>
  </si>
  <si>
    <t>Доходы, поступающие в порядке возмещения расходов, понесенных в связи с эксплуатацией имущества сельских поселений</t>
  </si>
  <si>
    <t>1 11 05 075 05 0000 000</t>
  </si>
  <si>
    <t>Доходы от сдачи в аренду имущества, составляющего казну муниципальных районов (за исключением земельных участков)</t>
  </si>
  <si>
    <t>109 00 000 00 0000 000</t>
  </si>
  <si>
    <t>ЗАДОЛЖЕННОСТЬ И ПЕРЕСЧЕТЫ ПО ОТМЕНЕННЫМ НАЛОГАМ , СБОРАМ И ИНЫМ ОБЯЗАТЕЛЬНЫМ ПЛАТЕЖАМ</t>
  </si>
  <si>
    <t>Земельный налог (по обязательствам, возникшим до 1 января 2006 года), мобилизуемый на территориях сельских поселений</t>
  </si>
  <si>
    <t>109 04 053 10 0000 000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</si>
  <si>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</si>
  <si>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109 07 053 05 0000 000</t>
  </si>
  <si>
    <t>109 07 033 05 0000 000</t>
  </si>
  <si>
    <t>Бюджетные назначения на  2018 год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</si>
  <si>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</si>
  <si>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1 12 01 041 01 0000 000</t>
  </si>
  <si>
    <t xml:space="preserve">Плата за размещение отходов производства </t>
  </si>
  <si>
    <t>1 11 07 015 05 0000 000</t>
  </si>
  <si>
    <t>Доходы от перечисления части прибыли,остающейся после уплаты налогов и иных обязательных платежей муниципальных унитарных предприятий,созданных муниципальными районами</t>
  </si>
  <si>
    <t xml:space="preserve">Исполненно за 1 полугодие 2017 года </t>
  </si>
  <si>
    <t xml:space="preserve">Исполненно за 1 порлугодие 2018 года </t>
  </si>
  <si>
    <t>% исполнения за 1 полугодие 2018 года</t>
  </si>
  <si>
    <t>1 05 01 012 01 0000 000</t>
  </si>
  <si>
    <t>1 16 30 014 01 0000 000</t>
  </si>
  <si>
    <t>Налог, взимаемый с налогоплательщиков, выбравших в качестве объекта налогообложения доходы (за налоговые периоды,истекшие до 1 января 2011 года)</t>
  </si>
  <si>
    <t>1 11 05 025 10 0000 000</t>
  </si>
  <si>
    <t>1 14 06 025 10 0000 000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</si>
  <si>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</si>
  <si>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1 16 30 015 01 0000 000</t>
  </si>
  <si>
    <t>1 16 33 050 05 0000 000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</si>
  <si>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</si>
  <si>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</si>
  <si>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сельских поселений</t>
  </si>
  <si>
    <t>2 00 00 000 00 0000 000</t>
  </si>
  <si>
    <t>БЕЗВОЗМЕЗДНЫЕ ПОСТУПЛЕНИЯ</t>
  </si>
  <si>
    <t>2 02 00 000 00 0000 000</t>
  </si>
  <si>
    <t>БЕЗВОЗМЕЗДНЫЕ ПОСТУПЛЕНИЯ ОТ ДРУГИХ БЮДЖЕТОВ БЮДЖЕТНОЙ СИСТЕМЫ РОССИЙСКОЙ ФЕДЕРАЦИИ</t>
  </si>
  <si>
    <t>2 02 10 000 00 0000 151</t>
  </si>
  <si>
    <t>Дотации бюджетам субъектов Российской Федерации и муниципальных образований</t>
  </si>
  <si>
    <t>2 02 15 001 05 0000 151</t>
  </si>
  <si>
    <t>Дотации на выравнивание бюджетной обеспеченности</t>
  </si>
  <si>
    <t>2 02 15 002 05 0000 151</t>
  </si>
  <si>
    <t>Дотации бюджетам на поддержку мер по обеспечению сбалансированности бюджетов</t>
  </si>
  <si>
    <t>2 02 20 000 00 0000 151</t>
  </si>
  <si>
    <t>Субсидии бюджетам бюджетной системы Российской Федерации (межбюджетные субсидии)</t>
  </si>
  <si>
    <t>2 02 20 051 05 0000 151</t>
  </si>
  <si>
    <t>Субсидии бюджетам муниципальных районов на реализацию федеральных целевых программ</t>
  </si>
  <si>
    <t>2 02 20 077 05 0000 151</t>
  </si>
  <si>
    <t>Субсидии бюджетам муниципальных районов на софинансирование капитальных вложений в объекты муниципальной собственности</t>
  </si>
  <si>
    <t>2 02 20 299 05 0000 151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</si>
  <si>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</si>
  <si>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2 02 20 302 05 0000 151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</si>
  <si>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</si>
  <si>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2 02 25 097 05 0000 151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</si>
  <si>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</si>
  <si>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2 02 25 467 05 0000 151</t>
  </si>
  <si>
    <t>Субсидии бюджетам муниципальных районов на обеспечение развития и укрепления материально-технической базы муниципальных домов культуры</t>
  </si>
  <si>
    <t>2 02 25 519 00 0000 151</t>
  </si>
  <si>
    <t>Субсидия бюджетам муниципальных районов на поддержку отрасли культуры</t>
  </si>
  <si>
    <t>2 02 25 558 00 0000 151</t>
  </si>
  <si>
    <t>Субсидии бюджетам муниципальных районов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</si>
  <si>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2 02 20 999 00 0000 151</t>
  </si>
  <si>
    <t>Прочие субсидии</t>
  </si>
  <si>
    <t>2 02 30 000 00 0000 151</t>
  </si>
  <si>
    <t>Субвенции бюджетам субъектов Российской Федерации и муниципальных образований</t>
  </si>
  <si>
    <t>2 02 35 930 05 0000 151</t>
  </si>
  <si>
    <t>Субвенции бюджетам на государственную регистрацию актов гражданского состояния</t>
  </si>
  <si>
    <t>2 02 35 120 05 0000 151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</si>
  <si>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</si>
  <si>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2 02 35 118 05 0000 151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</si>
  <si>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</si>
  <si>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2 02 30 024 05 0000 151</t>
  </si>
  <si>
    <t>Субвенции местным бюджетам на выполнение передаваемых полномочий субъектов Российской Федерации</t>
  </si>
  <si>
    <t>2 02 30 029 05 0000 151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</si>
  <si>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</si>
  <si>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2 02 35 135 05 0000 151</t>
  </si>
  <si>
    <t>Субвенции бюджетам на обеспечение жильем отдельных категорий граждан, установленных Федеральными законами от 12 января 1995 года N 5-ФЗ "О ветеранах" и от 24 ноября 1995 года N 181-ФЗ "О социальной защите инвалидов в Российской Федерации"</t>
  </si>
  <si>
    <t>2 02 35 082 05 0000 151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</si>
  <si>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</si>
  <si>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2 02 39 999 05 0000 151</t>
  </si>
  <si>
    <t>Прочие субвенции</t>
  </si>
  <si>
    <t>2 02 40 000 00 0000 151</t>
  </si>
  <si>
    <t>Иные межбюджетные трансферты</t>
  </si>
  <si>
    <t>2 02 40 014 00 0000 151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</si>
  <si>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</si>
  <si>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2 07 00 000 00 0000 000</t>
  </si>
  <si>
    <t>ПРОЧИЕ БЕЗВОЗМЕЗДНЫЕ ПОСТУПЛЕНИЯ</t>
  </si>
  <si>
    <t>2 07 05 000 05 0000 180</t>
  </si>
  <si>
    <t>Прочие безвозмездные поступления в бюджеты муниципальных районов</t>
  </si>
  <si>
    <t>2 07 05 030 05 0000 180</t>
  </si>
  <si>
    <t>2 18 00 000 00 0000 000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</si>
  <si>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</si>
  <si>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2 18 00 000 00 0000 151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</si>
  <si>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</si>
  <si>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2 18 60 010 05 0000 151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</si>
  <si>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</si>
  <si>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2 18 05 020 05 0000 180</t>
  </si>
  <si>
    <t>Доходы бюджетов муниципальных районов от возврата автономными учреждениями остатков субсидий прошлых лет</t>
  </si>
  <si>
    <t>2 19 00 000 00 0000 000</t>
  </si>
  <si>
    <t>ВОЗВРАТ ОСТАТКОВ СУБСИДИЙ, СУБВЕНЦИЙ И ИНЫХ МЕЖБЮДЖЕТНЫХ ТРАНСФЕРТОВ, ИМЕЮЩИХ ЦЕЛЕВОЕ НАЗНАЧЕНИЕ, ПРОШЛЫХ ЛЕТ</t>
  </si>
  <si>
    <t>2 19 05 000 05 0000 151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</si>
  <si>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</si>
  <si>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2 19 35 118 05 0000 151</t>
  </si>
  <si>
    <t>Возврат остатков субвенций на осуществление первичного воинского учета на территориях, где отсутствуют военные комиссариаты из бюджетов муниципальных районов</t>
  </si>
  <si>
    <t>2 19 60 010 05 0000 151</t>
  </si>
  <si>
    <t>2 07 05 030 10 0000 180</t>
  </si>
  <si>
    <t>Субсидия бюджетам на поддержку отрасли культуры</t>
  </si>
  <si>
    <t>2 02 25 555 00 0000 151</t>
  </si>
  <si>
    <t>КФСР</t>
  </si>
  <si>
    <t>Наименование кода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</si>
  <si>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</si>
  <si>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</si>
  <si>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</si>
  <si>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</si>
  <si>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</si>
  <si>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</si>
  <si>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</si>
  <si>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</si>
  <si>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</si>
  <si>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</si>
  <si>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</si>
  <si>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Сельское хозяйство и рыболовство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</si>
  <si>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</si>
  <si>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</si>
  <si>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</si>
  <si>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</si>
  <si>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</si>
  <si>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</si>
  <si>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</si>
  <si>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</si>
  <si>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</si>
  <si>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</si>
  <si>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</si>
  <si>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</si>
  <si>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</si>
  <si>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</si>
  <si>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</si>
  <si>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</si>
  <si>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</si>
  <si>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</si>
  <si>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</si>
  <si>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Физическая культура</t>
  </si>
  <si>
    <t>1102</t>
  </si>
  <si>
    <t>Массовый спорт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</si>
  <si>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</si>
  <si>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</si>
  <si>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Ассигнования 2018 год</t>
  </si>
  <si>
    <t>% роста/снижения расходов в сравнении с 1 полугодием 2017 года</t>
  </si>
  <si>
    <t>01 00</t>
  </si>
  <si>
    <t>01 03</t>
  </si>
  <si>
    <t>01 04</t>
  </si>
  <si>
    <t>01 05</t>
  </si>
  <si>
    <t>Судебная система</t>
  </si>
  <si>
    <t>01 06</t>
  </si>
  <si>
    <t>01 11</t>
  </si>
  <si>
    <t>01 13</t>
  </si>
  <si>
    <t>03 00</t>
  </si>
  <si>
    <t>03 09</t>
  </si>
  <si>
    <t>04 00</t>
  </si>
  <si>
    <t>04 05</t>
  </si>
  <si>
    <t>04 09</t>
  </si>
  <si>
    <t>04 12</t>
  </si>
  <si>
    <t>05 00</t>
  </si>
  <si>
    <t>05 01</t>
  </si>
  <si>
    <t>05 02</t>
  </si>
  <si>
    <t>05 03</t>
  </si>
  <si>
    <t>07 00</t>
  </si>
  <si>
    <t>07 01</t>
  </si>
  <si>
    <t>07 02</t>
  </si>
  <si>
    <t>07 03</t>
  </si>
  <si>
    <t>07 07</t>
  </si>
  <si>
    <t>Молодежная политика</t>
  </si>
  <si>
    <t>07 09</t>
  </si>
  <si>
    <t>08 00</t>
  </si>
  <si>
    <t>08 01</t>
  </si>
  <si>
    <t>08 04</t>
  </si>
  <si>
    <t>10 00</t>
  </si>
  <si>
    <t>10 01</t>
  </si>
  <si>
    <t>10 03</t>
  </si>
  <si>
    <t>10 04</t>
  </si>
  <si>
    <t>11 00</t>
  </si>
  <si>
    <t>11 01</t>
  </si>
  <si>
    <t>13 00</t>
  </si>
  <si>
    <t>13 01</t>
  </si>
  <si>
    <t>Аналитические данные об исполнении консолидированного бюджета МО МР "Сыктывдинский" за 1полугодие 2018 года по расходам  в сравнении с 1 полугодием 2017 года</t>
  </si>
  <si>
    <t>% роста/снижения доходов в сравнении          с 1 полугодием 2017 года</t>
  </si>
  <si>
    <t>Кассовое исполнение за 1 полугодие 2017 года, тыс.руб.</t>
  </si>
  <si>
    <t>Кассовое исполнение за 1 полугодие 2018 года, тыс.руб.</t>
  </si>
  <si>
    <t>Аналитические данные об исполнении консолидированного бюджета МО МР "Сыктывдинский"  за 1 полугодие 2018 года по видам доходов в сравнении с 1 полугодием 2017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</si>
</sst>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/mm/yyyy\ hh:mm"/>
    <numFmt numFmtId="165" formatCode="?"/>
    <numFmt numFmtId="166" formatCode="#,##0.0"/>
    <numFmt numFmtId="167" formatCode="0.0"/>
    <numFmt numFmtId="168" formatCode="#,##0.0_р_."/>
  </numFmts>
  <fonts count="13" x14ac:knownFonts="1">
    <font>
      <sz val="10"/>
      <name val="Arial"/>
    </font>
    <font>
      <sz val="8.5"/>
      <name val="MS Sans Serif"/>
    </font>
    <font>
      <sz val="8"/>
      <name val="Arial Cyr"/>
    </font>
    <font>
      <b/>
      <sz val="11"/>
      <name val="Times New Roman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b/>
      <sz val="8.5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70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/>
    <xf numFmtId="164" fontId="3" fillId="0" borderId="0" xfId="0" applyNumberFormat="1" applyFont="1" applyBorder="1" applyAlignment="1" applyProtection="1">
      <alignment horizontal="center"/>
    </xf>
    <xf numFmtId="0" fontId="0" fillId="0" borderId="0" xfId="0"/>
    <xf numFmtId="0" fontId="0" fillId="0" borderId="0" xfId="0" applyBorder="1"/>
    <xf numFmtId="0" fontId="5" fillId="0" borderId="0" xfId="0" applyFont="1" applyBorder="1"/>
    <xf numFmtId="0" fontId="6" fillId="0" borderId="0" xfId="0" applyFont="1"/>
    <xf numFmtId="165" fontId="7" fillId="0" borderId="1" xfId="0" applyNumberFormat="1" applyFont="1" applyBorder="1" applyAlignment="1">
      <alignment vertical="center" wrapText="1"/>
    </xf>
    <xf numFmtId="49" fontId="8" fillId="0" borderId="1" xfId="0" applyNumberFormat="1" applyFont="1" applyBorder="1" applyAlignment="1" applyProtection="1">
      <alignment horizontal="center" vertical="center" wrapText="1"/>
    </xf>
    <xf numFmtId="49" fontId="9" fillId="0" borderId="1" xfId="0" applyNumberFormat="1" applyFont="1" applyBorder="1" applyAlignment="1" applyProtection="1">
      <alignment horizontal="center"/>
    </xf>
    <xf numFmtId="49" fontId="9" fillId="0" borderId="1" xfId="0" applyNumberFormat="1" applyFont="1" applyBorder="1" applyAlignment="1" applyProtection="1">
      <alignment horizontal="left"/>
    </xf>
    <xf numFmtId="166" fontId="9" fillId="0" borderId="1" xfId="0" applyNumberFormat="1" applyFont="1" applyBorder="1" applyAlignment="1" applyProtection="1">
      <alignment horizontal="center"/>
    </xf>
    <xf numFmtId="49" fontId="9" fillId="0" borderId="1" xfId="0" applyNumberFormat="1" applyFont="1" applyBorder="1" applyAlignment="1" applyProtection="1">
      <alignment horizontal="center" vertical="center" wrapText="1"/>
    </xf>
    <xf numFmtId="49" fontId="9" fillId="0" borderId="1" xfId="0" applyNumberFormat="1" applyFont="1" applyBorder="1" applyAlignment="1" applyProtection="1">
      <alignment horizontal="left" vertical="center" wrapText="1"/>
    </xf>
    <xf numFmtId="166" fontId="9" fillId="0" borderId="1" xfId="0" applyNumberFormat="1" applyFont="1" applyBorder="1" applyAlignment="1" applyProtection="1">
      <alignment horizontal="center" vertical="center" wrapText="1"/>
    </xf>
    <xf numFmtId="49" fontId="7" fillId="0" borderId="1" xfId="0" applyNumberFormat="1" applyFont="1" applyBorder="1" applyAlignment="1" applyProtection="1">
      <alignment horizontal="center" vertical="center" wrapText="1"/>
    </xf>
    <xf numFmtId="49" fontId="7" fillId="0" borderId="1" xfId="0" applyNumberFormat="1" applyFont="1" applyBorder="1" applyAlignment="1" applyProtection="1">
      <alignment horizontal="left" vertical="center" wrapText="1"/>
    </xf>
    <xf numFmtId="166" fontId="7" fillId="0" borderId="1" xfId="0" applyNumberFormat="1" applyFont="1" applyBorder="1" applyAlignment="1" applyProtection="1">
      <alignment horizontal="center" vertical="center" wrapText="1"/>
    </xf>
    <xf numFmtId="165" fontId="7" fillId="0" borderId="1" xfId="0" applyNumberFormat="1" applyFont="1" applyBorder="1" applyAlignment="1" applyProtection="1">
      <alignment horizontal="left" vertical="center" wrapText="1"/>
    </xf>
    <xf numFmtId="165" fontId="7" fillId="2" borderId="1" xfId="0" applyNumberFormat="1" applyFont="1" applyFill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166" fontId="9" fillId="2" borderId="1" xfId="0" applyNumberFormat="1" applyFont="1" applyFill="1" applyBorder="1" applyAlignment="1" applyProtection="1">
      <alignment horizontal="center" vertical="center" wrapText="1"/>
    </xf>
    <xf numFmtId="0" fontId="10" fillId="0" borderId="0" xfId="0" applyFont="1"/>
    <xf numFmtId="166" fontId="7" fillId="2" borderId="1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Border="1"/>
    <xf numFmtId="49" fontId="7" fillId="0" borderId="2" xfId="0" applyNumberFormat="1" applyFont="1" applyBorder="1" applyAlignment="1" applyProtection="1">
      <alignment horizontal="left" vertical="center" wrapText="1"/>
    </xf>
    <xf numFmtId="49" fontId="9" fillId="2" borderId="1" xfId="0" applyNumberFormat="1" applyFont="1" applyFill="1" applyBorder="1" applyAlignment="1" applyProtection="1">
      <alignment horizontal="center" vertical="center" wrapText="1"/>
    </xf>
    <xf numFmtId="49" fontId="9" fillId="2" borderId="1" xfId="0" applyNumberFormat="1" applyFont="1" applyFill="1" applyBorder="1" applyAlignment="1" applyProtection="1">
      <alignment horizontal="left" vertical="center" wrapText="1"/>
    </xf>
    <xf numFmtId="49" fontId="7" fillId="2" borderId="1" xfId="0" applyNumberFormat="1" applyFont="1" applyFill="1" applyBorder="1" applyAlignment="1" applyProtection="1">
      <alignment horizontal="center" vertical="center" wrapText="1"/>
    </xf>
    <xf numFmtId="49" fontId="7" fillId="2" borderId="3" xfId="0" applyNumberFormat="1" applyFont="1" applyFill="1" applyBorder="1" applyAlignment="1" applyProtection="1">
      <alignment horizontal="left" vertical="center" wrapText="1"/>
    </xf>
    <xf numFmtId="49" fontId="7" fillId="0" borderId="4" xfId="0" applyNumberFormat="1" applyFont="1" applyBorder="1" applyAlignment="1" applyProtection="1">
      <alignment horizontal="center" vertical="center" wrapText="1"/>
    </xf>
    <xf numFmtId="166" fontId="7" fillId="0" borderId="4" xfId="0" applyNumberFormat="1" applyFont="1" applyBorder="1" applyAlignment="1" applyProtection="1">
      <alignment horizontal="center" vertical="center" wrapText="1"/>
    </xf>
    <xf numFmtId="49" fontId="7" fillId="0" borderId="5" xfId="0" applyNumberFormat="1" applyFont="1" applyBorder="1" applyAlignment="1" applyProtection="1">
      <alignment horizontal="left" vertical="center" wrapText="1"/>
    </xf>
    <xf numFmtId="167" fontId="9" fillId="0" borderId="1" xfId="0" applyNumberFormat="1" applyFont="1" applyBorder="1" applyAlignment="1">
      <alignment horizontal="center" vertical="center"/>
    </xf>
    <xf numFmtId="167" fontId="9" fillId="0" borderId="1" xfId="0" applyNumberFormat="1" applyFont="1" applyBorder="1" applyAlignment="1">
      <alignment horizontal="center" vertical="center" wrapText="1"/>
    </xf>
    <xf numFmtId="167" fontId="7" fillId="0" borderId="1" xfId="0" applyNumberFormat="1" applyFont="1" applyBorder="1" applyAlignment="1">
      <alignment horizontal="center" vertical="center"/>
    </xf>
    <xf numFmtId="167" fontId="7" fillId="0" borderId="1" xfId="0" applyNumberFormat="1" applyFont="1" applyBorder="1" applyAlignment="1">
      <alignment horizontal="center" vertical="center" wrapText="1"/>
    </xf>
    <xf numFmtId="49" fontId="7" fillId="2" borderId="1" xfId="0" applyNumberFormat="1" applyFont="1" applyFill="1" applyBorder="1" applyAlignment="1" applyProtection="1">
      <alignment horizontal="left" vertical="center" wrapText="1"/>
    </xf>
    <xf numFmtId="166" fontId="0" fillId="0" borderId="0" xfId="0" applyNumberFormat="1"/>
    <xf numFmtId="49" fontId="11" fillId="0" borderId="1" xfId="0" applyNumberFormat="1" applyFont="1" applyBorder="1" applyAlignment="1" applyProtection="1">
      <alignment horizontal="left" vertical="center" wrapText="1"/>
    </xf>
    <xf numFmtId="49" fontId="11" fillId="2" borderId="1" xfId="0" applyNumberFormat="1" applyFont="1" applyFill="1" applyBorder="1" applyAlignment="1" applyProtection="1">
      <alignment horizontal="left" vertical="center" wrapText="1"/>
    </xf>
    <xf numFmtId="0" fontId="7" fillId="0" borderId="1" xfId="0" applyFont="1" applyBorder="1" applyAlignment="1">
      <alignment horizontal="center"/>
    </xf>
    <xf numFmtId="166" fontId="7" fillId="0" borderId="1" xfId="1" applyNumberFormat="1" applyFont="1" applyBorder="1" applyAlignment="1" applyProtection="1">
      <alignment horizontal="center" vertical="center" wrapText="1"/>
    </xf>
    <xf numFmtId="166" fontId="7" fillId="0" borderId="1" xfId="0" applyNumberFormat="1" applyFont="1" applyFill="1" applyBorder="1" applyAlignment="1" applyProtection="1">
      <alignment horizontal="center" vertical="center" wrapText="1"/>
    </xf>
    <xf numFmtId="166" fontId="9" fillId="0" borderId="1" xfId="0" applyNumberFormat="1" applyFont="1" applyBorder="1" applyAlignment="1">
      <alignment horizontal="center" vertical="center"/>
    </xf>
    <xf numFmtId="166" fontId="9" fillId="0" borderId="1" xfId="1" applyNumberFormat="1" applyFont="1" applyBorder="1" applyAlignment="1" applyProtection="1">
      <alignment horizontal="center" vertical="center" wrapText="1"/>
    </xf>
    <xf numFmtId="49" fontId="7" fillId="0" borderId="1" xfId="1" applyNumberFormat="1" applyFont="1" applyBorder="1" applyAlignment="1" applyProtection="1">
      <alignment horizontal="center" vertical="center" wrapText="1"/>
    </xf>
    <xf numFmtId="49" fontId="7" fillId="0" borderId="1" xfId="1" applyNumberFormat="1" applyFont="1" applyBorder="1" applyAlignment="1" applyProtection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49" fontId="9" fillId="0" borderId="1" xfId="1" applyNumberFormat="1" applyFont="1" applyBorder="1" applyAlignment="1" applyProtection="1">
      <alignment horizontal="center" vertical="center" wrapText="1"/>
    </xf>
    <xf numFmtId="166" fontId="9" fillId="0" borderId="1" xfId="0" applyNumberFormat="1" applyFont="1" applyBorder="1" applyAlignment="1" applyProtection="1">
      <alignment horizontal="right" vertical="center" wrapText="1"/>
    </xf>
    <xf numFmtId="167" fontId="9" fillId="0" borderId="1" xfId="0" applyNumberFormat="1" applyFont="1" applyBorder="1" applyAlignment="1">
      <alignment vertical="center"/>
    </xf>
    <xf numFmtId="166" fontId="7" fillId="0" borderId="1" xfId="0" applyNumberFormat="1" applyFont="1" applyBorder="1" applyAlignment="1" applyProtection="1">
      <alignment horizontal="right" vertical="center" wrapText="1"/>
    </xf>
    <xf numFmtId="167" fontId="7" fillId="0" borderId="1" xfId="0" applyNumberFormat="1" applyFont="1" applyBorder="1" applyAlignment="1">
      <alignment vertical="center"/>
    </xf>
    <xf numFmtId="0" fontId="7" fillId="0" borderId="1" xfId="0" applyFont="1" applyBorder="1"/>
    <xf numFmtId="168" fontId="7" fillId="0" borderId="1" xfId="1" applyNumberFormat="1" applyFont="1" applyBorder="1" applyAlignment="1">
      <alignment horizontal="center" vertical="center"/>
    </xf>
    <xf numFmtId="49" fontId="7" fillId="0" borderId="1" xfId="1" applyNumberFormat="1" applyFont="1" applyBorder="1" applyAlignment="1" applyProtection="1">
      <alignment horizontal="center" vertical="center" wrapText="1"/>
    </xf>
    <xf numFmtId="49" fontId="7" fillId="0" borderId="1" xfId="1" applyNumberFormat="1" applyFont="1" applyBorder="1" applyAlignment="1" applyProtection="1">
      <alignment horizontal="left" vertical="center" wrapText="1"/>
    </xf>
    <xf numFmtId="168" fontId="7" fillId="0" borderId="1" xfId="1" applyNumberFormat="1" applyFont="1" applyBorder="1" applyAlignment="1">
      <alignment horizontal="center" vertical="center"/>
    </xf>
    <xf numFmtId="168" fontId="9" fillId="0" borderId="1" xfId="1" applyNumberFormat="1" applyFont="1" applyBorder="1" applyAlignment="1">
      <alignment horizontal="center" vertical="center"/>
    </xf>
    <xf numFmtId="168" fontId="7" fillId="0" borderId="1" xfId="1" applyNumberFormat="1" applyFont="1" applyBorder="1" applyAlignment="1">
      <alignment horizontal="center" vertical="center"/>
    </xf>
    <xf numFmtId="168" fontId="9" fillId="0" borderId="1" xfId="1" applyNumberFormat="1" applyFont="1" applyBorder="1" applyAlignment="1">
      <alignment horizontal="center" vertical="center"/>
    </xf>
    <xf numFmtId="168" fontId="7" fillId="0" borderId="1" xfId="1" applyNumberFormat="1" applyFont="1" applyBorder="1" applyAlignment="1">
      <alignment horizontal="center" vertical="center"/>
    </xf>
    <xf numFmtId="49" fontId="7" fillId="0" borderId="1" xfId="1" applyNumberFormat="1" applyFont="1" applyBorder="1" applyAlignment="1" applyProtection="1">
      <alignment horizontal="center" vertical="center" wrapText="1"/>
    </xf>
    <xf numFmtId="49" fontId="7" fillId="0" borderId="1" xfId="1" applyNumberFormat="1" applyFont="1" applyBorder="1" applyAlignment="1" applyProtection="1">
      <alignment horizontal="left" vertical="center" wrapText="1"/>
    </xf>
    <xf numFmtId="49" fontId="12" fillId="0" borderId="0" xfId="0" applyNumberFormat="1" applyFont="1" applyBorder="1" applyAlignment="1" applyProtection="1">
      <alignment horizontal="center" wrapText="1"/>
    </xf>
    <xf numFmtId="49" fontId="4" fillId="0" borderId="0" xfId="0" applyNumberFormat="1" applyFont="1" applyBorder="1" applyAlignment="1" applyProtection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I165"/>
  <sheetViews>
    <sheetView showGridLines="0" tabSelected="1" workbookViewId="0">
      <selection activeCell="A2" sqref="A2:G2"/>
    </sheetView>
  </sheetViews>
  <sheetFormatPr defaultRowHeight="12.75" customHeight="1" outlineLevelRow="2" x14ac:dyDescent="0.2"/>
  <cols>
    <col min="1" max="1" width="18.140625" customWidth="1"/>
    <col min="2" max="2" width="27.5703125" customWidth="1"/>
    <col min="3" max="3" width="9.5703125" style="4" customWidth="1"/>
    <col min="4" max="4" width="9.7109375" customWidth="1"/>
    <col min="5" max="5" width="9.5703125" customWidth="1"/>
    <col min="6" max="6" width="8" customWidth="1"/>
    <col min="7" max="10" width="9.140625" customWidth="1"/>
  </cols>
  <sheetData>
    <row r="1" spans="1:8" ht="18.75" x14ac:dyDescent="0.3">
      <c r="A1" s="2"/>
      <c r="B1" s="6"/>
      <c r="C1" s="6"/>
      <c r="D1" s="5"/>
      <c r="E1" s="5"/>
      <c r="F1" s="26" t="s">
        <v>138</v>
      </c>
      <c r="G1" s="5"/>
    </row>
    <row r="2" spans="1:8" ht="45" customHeight="1" x14ac:dyDescent="0.2">
      <c r="A2" s="69" t="s">
        <v>327</v>
      </c>
      <c r="B2" s="69"/>
      <c r="C2" s="69"/>
      <c r="D2" s="69"/>
      <c r="E2" s="69"/>
      <c r="F2" s="69"/>
      <c r="G2" s="69"/>
      <c r="H2" s="3"/>
    </row>
    <row r="3" spans="1:8" x14ac:dyDescent="0.2">
      <c r="A3" s="1"/>
      <c r="E3" s="7"/>
      <c r="G3" s="24" t="s">
        <v>127</v>
      </c>
    </row>
    <row r="4" spans="1:8" ht="95.25" x14ac:dyDescent="0.2">
      <c r="A4" s="9" t="s">
        <v>128</v>
      </c>
      <c r="B4" s="9" t="s">
        <v>129</v>
      </c>
      <c r="C4" s="9" t="s">
        <v>158</v>
      </c>
      <c r="D4" s="9" t="s">
        <v>152</v>
      </c>
      <c r="E4" s="9" t="s">
        <v>159</v>
      </c>
      <c r="F4" s="21" t="s">
        <v>160</v>
      </c>
      <c r="G4" s="22" t="s">
        <v>324</v>
      </c>
    </row>
    <row r="5" spans="1:8" s="4" customFormat="1" x14ac:dyDescent="0.2">
      <c r="A5" s="9" t="s">
        <v>131</v>
      </c>
      <c r="B5" s="9" t="s">
        <v>132</v>
      </c>
      <c r="C5" s="9" t="s">
        <v>133</v>
      </c>
      <c r="D5" s="9" t="s">
        <v>134</v>
      </c>
      <c r="E5" s="9" t="s">
        <v>135</v>
      </c>
      <c r="F5" s="21">
        <v>6</v>
      </c>
      <c r="G5" s="22">
        <v>7</v>
      </c>
    </row>
    <row r="6" spans="1:8" x14ac:dyDescent="0.2">
      <c r="A6" s="10" t="s">
        <v>0</v>
      </c>
      <c r="B6" s="11"/>
      <c r="C6" s="12">
        <f>C7+C87</f>
        <v>509599.39999999997</v>
      </c>
      <c r="D6" s="12">
        <f t="shared" ref="D6:E6" si="0">D7+D87</f>
        <v>960970.7</v>
      </c>
      <c r="E6" s="12">
        <f t="shared" si="0"/>
        <v>578504.80000000005</v>
      </c>
      <c r="F6" s="35">
        <f>E6*100/D6</f>
        <v>60.200045641349952</v>
      </c>
      <c r="G6" s="36">
        <f>E6*100/C6-100</f>
        <v>13.521483738010701</v>
      </c>
    </row>
    <row r="7" spans="1:8" ht="21" x14ac:dyDescent="0.2">
      <c r="A7" s="13" t="s">
        <v>1</v>
      </c>
      <c r="B7" s="14" t="s">
        <v>2</v>
      </c>
      <c r="C7" s="15">
        <f>C8+C12+C17+C25+C29+C36+C46+C51+C55+C62+C82+C32</f>
        <v>167364.40000000002</v>
      </c>
      <c r="D7" s="15">
        <f>D8+D12+D17+D25+D29+D36+D46+D51+D55+D62+D82+D32</f>
        <v>346855.89999999997</v>
      </c>
      <c r="E7" s="15">
        <f>E8+E12+E17+E25+E29+E36+E46+E51+E55+E62+E82+E32</f>
        <v>183541.00000000003</v>
      </c>
      <c r="F7" s="35">
        <f t="shared" ref="F7:F80" si="1">E7*100/D7</f>
        <v>52.915634417635694</v>
      </c>
      <c r="G7" s="36">
        <f t="shared" ref="G7:G80" si="2">E7*100/C7-100</f>
        <v>9.6654963660133291</v>
      </c>
    </row>
    <row r="8" spans="1:8" ht="21" outlineLevel="1" x14ac:dyDescent="0.2">
      <c r="A8" s="13" t="s">
        <v>3</v>
      </c>
      <c r="B8" s="14" t="s">
        <v>4</v>
      </c>
      <c r="C8" s="15">
        <f>C9+C10+C11</f>
        <v>115164.1</v>
      </c>
      <c r="D8" s="15">
        <f>D9+D10+D11</f>
        <v>231354.80000000002</v>
      </c>
      <c r="E8" s="15">
        <f>E9+E10+E11</f>
        <v>121397.5</v>
      </c>
      <c r="F8" s="35">
        <f t="shared" si="1"/>
        <v>52.472436275365801</v>
      </c>
      <c r="G8" s="36">
        <f t="shared" si="2"/>
        <v>5.4126242466185204</v>
      </c>
    </row>
    <row r="9" spans="1:8" ht="101.25" outlineLevel="2" x14ac:dyDescent="0.2">
      <c r="A9" s="16" t="s">
        <v>5</v>
      </c>
      <c r="B9" s="17" t="s">
        <v>6</v>
      </c>
      <c r="C9" s="18">
        <v>114216.5</v>
      </c>
      <c r="D9" s="18">
        <v>230123.7</v>
      </c>
      <c r="E9" s="18">
        <v>120068.1</v>
      </c>
      <c r="F9" s="37">
        <f t="shared" si="1"/>
        <v>52.175460415420055</v>
      </c>
      <c r="G9" s="38">
        <f t="shared" si="2"/>
        <v>5.1232527699588104</v>
      </c>
    </row>
    <row r="10" spans="1:8" ht="146.25" outlineLevel="2" x14ac:dyDescent="0.2">
      <c r="A10" s="16" t="s">
        <v>7</v>
      </c>
      <c r="B10" s="19" t="s">
        <v>8</v>
      </c>
      <c r="C10" s="18">
        <v>123.3</v>
      </c>
      <c r="D10" s="18">
        <v>185</v>
      </c>
      <c r="E10" s="18">
        <v>176.4</v>
      </c>
      <c r="F10" s="37">
        <f t="shared" si="1"/>
        <v>95.351351351351354</v>
      </c>
      <c r="G10" s="38">
        <f t="shared" si="2"/>
        <v>43.06569343065695</v>
      </c>
    </row>
    <row r="11" spans="1:8" ht="56.25" outlineLevel="2" x14ac:dyDescent="0.2">
      <c r="A11" s="16" t="s">
        <v>9</v>
      </c>
      <c r="B11" s="17" t="s">
        <v>10</v>
      </c>
      <c r="C11" s="18">
        <v>824.3</v>
      </c>
      <c r="D11" s="18">
        <v>1046.0999999999999</v>
      </c>
      <c r="E11" s="18">
        <v>1153</v>
      </c>
      <c r="F11" s="37">
        <f t="shared" si="1"/>
        <v>110.21890832616386</v>
      </c>
      <c r="G11" s="38">
        <f t="shared" si="2"/>
        <v>39.876258643697696</v>
      </c>
    </row>
    <row r="12" spans="1:8" ht="52.5" outlineLevel="1" x14ac:dyDescent="0.2">
      <c r="A12" s="13" t="s">
        <v>11</v>
      </c>
      <c r="B12" s="14" t="s">
        <v>12</v>
      </c>
      <c r="C12" s="15">
        <f>C13+C14+C15+C16</f>
        <v>8356.7000000000007</v>
      </c>
      <c r="D12" s="15">
        <f>D13+D14+D15+D16</f>
        <v>18270.5</v>
      </c>
      <c r="E12" s="15">
        <f>E13+E14+E15+E16</f>
        <v>8965.8000000000011</v>
      </c>
      <c r="F12" s="35">
        <f t="shared" si="1"/>
        <v>49.072548643988952</v>
      </c>
      <c r="G12" s="36">
        <f t="shared" si="2"/>
        <v>7.2887623104814168</v>
      </c>
    </row>
    <row r="13" spans="1:8" ht="90" outlineLevel="2" x14ac:dyDescent="0.2">
      <c r="A13" s="16" t="s">
        <v>13</v>
      </c>
      <c r="B13" s="17" t="s">
        <v>14</v>
      </c>
      <c r="C13" s="18">
        <v>3300.2</v>
      </c>
      <c r="D13" s="18">
        <v>6815.1</v>
      </c>
      <c r="E13" s="18">
        <v>3885.6</v>
      </c>
      <c r="F13" s="37">
        <f t="shared" si="1"/>
        <v>57.014570585904828</v>
      </c>
      <c r="G13" s="38">
        <f t="shared" si="2"/>
        <v>17.738318889764258</v>
      </c>
    </row>
    <row r="14" spans="1:8" ht="112.5" outlineLevel="2" x14ac:dyDescent="0.2">
      <c r="A14" s="16" t="s">
        <v>15</v>
      </c>
      <c r="B14" s="19" t="s">
        <v>16</v>
      </c>
      <c r="C14" s="18">
        <v>35.9</v>
      </c>
      <c r="D14" s="18">
        <v>52.4</v>
      </c>
      <c r="E14" s="18">
        <v>29.5</v>
      </c>
      <c r="F14" s="37">
        <f t="shared" si="1"/>
        <v>56.297709923664122</v>
      </c>
      <c r="G14" s="38">
        <f t="shared" si="2"/>
        <v>-17.827298050139277</v>
      </c>
    </row>
    <row r="15" spans="1:8" ht="90" outlineLevel="2" x14ac:dyDescent="0.2">
      <c r="A15" s="16" t="s">
        <v>17</v>
      </c>
      <c r="B15" s="17" t="s">
        <v>18</v>
      </c>
      <c r="C15" s="18">
        <v>5690</v>
      </c>
      <c r="D15" s="18">
        <v>11403</v>
      </c>
      <c r="E15" s="18">
        <v>5858</v>
      </c>
      <c r="F15" s="37">
        <f t="shared" si="1"/>
        <v>51.372445847583968</v>
      </c>
      <c r="G15" s="38">
        <f t="shared" si="2"/>
        <v>2.9525483304042126</v>
      </c>
    </row>
    <row r="16" spans="1:8" ht="90" outlineLevel="2" x14ac:dyDescent="0.2">
      <c r="A16" s="16" t="s">
        <v>19</v>
      </c>
      <c r="B16" s="17" t="s">
        <v>20</v>
      </c>
      <c r="C16" s="18">
        <v>-669.4</v>
      </c>
      <c r="D16" s="18"/>
      <c r="E16" s="18">
        <v>-807.3</v>
      </c>
      <c r="F16" s="37"/>
      <c r="G16" s="38">
        <f t="shared" ref="G16" si="3">E16*100/C16-100</f>
        <v>20.600537795040339</v>
      </c>
    </row>
    <row r="17" spans="1:7" ht="21" outlineLevel="1" x14ac:dyDescent="0.2">
      <c r="A17" s="13" t="s">
        <v>21</v>
      </c>
      <c r="B17" s="14" t="s">
        <v>22</v>
      </c>
      <c r="C17" s="15">
        <f>C18+C20+C21+C22+C23+C24+C19</f>
        <v>19749.2</v>
      </c>
      <c r="D17" s="15">
        <f t="shared" ref="D17:G17" si="4">D18+D20+D21+D22+D23+D24</f>
        <v>34863</v>
      </c>
      <c r="E17" s="15">
        <f>E18+E20+E21+E22+E23+E24+E19</f>
        <v>24746.3</v>
      </c>
      <c r="F17" s="15">
        <f t="shared" si="4"/>
        <v>348.92837244076009</v>
      </c>
      <c r="G17" s="15">
        <f t="shared" si="4"/>
        <v>-1145.5757216054021</v>
      </c>
    </row>
    <row r="18" spans="1:7" ht="45" outlineLevel="2" x14ac:dyDescent="0.2">
      <c r="A18" s="16" t="s">
        <v>23</v>
      </c>
      <c r="B18" s="17" t="s">
        <v>24</v>
      </c>
      <c r="C18" s="18">
        <v>7017.3</v>
      </c>
      <c r="D18" s="18">
        <v>13100</v>
      </c>
      <c r="E18" s="18">
        <v>10156</v>
      </c>
      <c r="F18" s="37">
        <f t="shared" si="1"/>
        <v>77.526717557251914</v>
      </c>
      <c r="G18" s="38">
        <f t="shared" si="2"/>
        <v>44.728029299018147</v>
      </c>
    </row>
    <row r="19" spans="1:7" s="4" customFormat="1" ht="67.5" outlineLevel="2" x14ac:dyDescent="0.2">
      <c r="A19" s="16" t="s">
        <v>161</v>
      </c>
      <c r="B19" s="39" t="s">
        <v>163</v>
      </c>
      <c r="C19" s="18">
        <v>-2.5</v>
      </c>
      <c r="D19" s="18"/>
      <c r="E19" s="18">
        <v>6</v>
      </c>
      <c r="F19" s="37"/>
      <c r="G19" s="38">
        <f t="shared" si="2"/>
        <v>-340</v>
      </c>
    </row>
    <row r="20" spans="1:7" ht="56.25" outlineLevel="2" x14ac:dyDescent="0.2">
      <c r="A20" s="16" t="s">
        <v>25</v>
      </c>
      <c r="B20" s="17" t="s">
        <v>26</v>
      </c>
      <c r="C20" s="18">
        <v>4433.3</v>
      </c>
      <c r="D20" s="18">
        <v>6131</v>
      </c>
      <c r="E20" s="18">
        <v>5339</v>
      </c>
      <c r="F20" s="37">
        <f t="shared" si="1"/>
        <v>87.082042081226547</v>
      </c>
      <c r="G20" s="38">
        <f t="shared" si="2"/>
        <v>20.429476913360247</v>
      </c>
    </row>
    <row r="21" spans="1:7" ht="22.5" outlineLevel="2" x14ac:dyDescent="0.2">
      <c r="A21" s="16" t="s">
        <v>27</v>
      </c>
      <c r="B21" s="17" t="s">
        <v>28</v>
      </c>
      <c r="C21" s="18">
        <v>4686</v>
      </c>
      <c r="D21" s="18">
        <v>9550</v>
      </c>
      <c r="E21" s="18">
        <v>4401.2</v>
      </c>
      <c r="F21" s="37">
        <f t="shared" si="1"/>
        <v>46.085863874345549</v>
      </c>
      <c r="G21" s="38">
        <f t="shared" si="2"/>
        <v>-6.0776781903542485</v>
      </c>
    </row>
    <row r="22" spans="1:7" ht="45" outlineLevel="2" x14ac:dyDescent="0.2">
      <c r="A22" s="16" t="s">
        <v>29</v>
      </c>
      <c r="B22" s="17" t="s">
        <v>30</v>
      </c>
      <c r="C22" s="18">
        <v>0.2</v>
      </c>
      <c r="D22" s="18"/>
      <c r="E22" s="18">
        <v>-2.2999999999999998</v>
      </c>
      <c r="F22" s="37"/>
      <c r="G22" s="38">
        <f t="shared" ref="G22" si="5">E22*100/C22-100</f>
        <v>-1249.9999999999998</v>
      </c>
    </row>
    <row r="23" spans="1:7" ht="22.5" outlineLevel="2" x14ac:dyDescent="0.2">
      <c r="A23" s="16" t="s">
        <v>31</v>
      </c>
      <c r="B23" s="17" t="s">
        <v>32</v>
      </c>
      <c r="C23" s="18">
        <v>3131.7</v>
      </c>
      <c r="D23" s="18">
        <v>5117</v>
      </c>
      <c r="E23" s="18">
        <v>4328.8</v>
      </c>
      <c r="F23" s="37">
        <f t="shared" si="1"/>
        <v>84.596443228454177</v>
      </c>
      <c r="G23" s="38">
        <f t="shared" si="2"/>
        <v>38.225245074560149</v>
      </c>
    </row>
    <row r="24" spans="1:7" ht="45" outlineLevel="2" x14ac:dyDescent="0.2">
      <c r="A24" s="16" t="s">
        <v>33</v>
      </c>
      <c r="B24" s="17" t="s">
        <v>34</v>
      </c>
      <c r="C24" s="18">
        <v>483.2</v>
      </c>
      <c r="D24" s="18">
        <v>965</v>
      </c>
      <c r="E24" s="18">
        <v>517.6</v>
      </c>
      <c r="F24" s="37">
        <f t="shared" si="1"/>
        <v>53.637305699481864</v>
      </c>
      <c r="G24" s="38">
        <f t="shared" si="2"/>
        <v>7.1192052980132416</v>
      </c>
    </row>
    <row r="25" spans="1:7" ht="21" outlineLevel="1" x14ac:dyDescent="0.2">
      <c r="A25" s="13" t="s">
        <v>35</v>
      </c>
      <c r="B25" s="14" t="s">
        <v>36</v>
      </c>
      <c r="C25" s="15">
        <f>C26+C27+C28</f>
        <v>10684.099999999999</v>
      </c>
      <c r="D25" s="15">
        <f>D26+D27+D28</f>
        <v>30297</v>
      </c>
      <c r="E25" s="15">
        <f>E26+E27+E28</f>
        <v>13589.300000000001</v>
      </c>
      <c r="F25" s="35">
        <f t="shared" si="1"/>
        <v>44.853615869558041</v>
      </c>
      <c r="G25" s="36">
        <f t="shared" si="2"/>
        <v>27.191808388165612</v>
      </c>
    </row>
    <row r="26" spans="1:7" ht="56.25" outlineLevel="2" x14ac:dyDescent="0.2">
      <c r="A26" s="16" t="s">
        <v>37</v>
      </c>
      <c r="B26" s="17" t="s">
        <v>38</v>
      </c>
      <c r="C26" s="18">
        <v>367.9</v>
      </c>
      <c r="D26" s="18">
        <v>6036</v>
      </c>
      <c r="E26" s="18">
        <v>918</v>
      </c>
      <c r="F26" s="37">
        <f t="shared" si="1"/>
        <v>15.208747514910536</v>
      </c>
      <c r="G26" s="38">
        <f t="shared" si="2"/>
        <v>149.52432726284317</v>
      </c>
    </row>
    <row r="27" spans="1:7" ht="45" outlineLevel="2" x14ac:dyDescent="0.2">
      <c r="A27" s="16" t="s">
        <v>39</v>
      </c>
      <c r="B27" s="17" t="s">
        <v>40</v>
      </c>
      <c r="C27" s="18">
        <v>9698.4</v>
      </c>
      <c r="D27" s="18">
        <v>19368</v>
      </c>
      <c r="E27" s="18">
        <v>11513.1</v>
      </c>
      <c r="F27" s="37">
        <f t="shared" si="1"/>
        <v>59.443928128872365</v>
      </c>
      <c r="G27" s="38">
        <f t="shared" si="2"/>
        <v>18.711333828260337</v>
      </c>
    </row>
    <row r="28" spans="1:7" ht="45" outlineLevel="2" x14ac:dyDescent="0.2">
      <c r="A28" s="16" t="s">
        <v>41</v>
      </c>
      <c r="B28" s="17" t="s">
        <v>42</v>
      </c>
      <c r="C28" s="18">
        <v>617.79999999999995</v>
      </c>
      <c r="D28" s="18">
        <v>4893</v>
      </c>
      <c r="E28" s="18">
        <v>1158.2</v>
      </c>
      <c r="F28" s="37">
        <f t="shared" si="1"/>
        <v>23.670549764970367</v>
      </c>
      <c r="G28" s="38">
        <f t="shared" si="2"/>
        <v>87.471673680802866</v>
      </c>
    </row>
    <row r="29" spans="1:7" ht="21" outlineLevel="1" x14ac:dyDescent="0.2">
      <c r="A29" s="13" t="s">
        <v>43</v>
      </c>
      <c r="B29" s="14" t="s">
        <v>44</v>
      </c>
      <c r="C29" s="15">
        <f>C30+C31</f>
        <v>1763.6</v>
      </c>
      <c r="D29" s="15">
        <f>D30+D31</f>
        <v>2609</v>
      </c>
      <c r="E29" s="15">
        <f>E30+E31</f>
        <v>2221.4</v>
      </c>
      <c r="F29" s="35">
        <f t="shared" si="1"/>
        <v>85.143733231123036</v>
      </c>
      <c r="G29" s="36">
        <f t="shared" si="2"/>
        <v>25.958267180766626</v>
      </c>
    </row>
    <row r="30" spans="1:7" ht="56.25" outlineLevel="2" x14ac:dyDescent="0.2">
      <c r="A30" s="16" t="s">
        <v>45</v>
      </c>
      <c r="B30" s="17" t="s">
        <v>46</v>
      </c>
      <c r="C30" s="18">
        <v>1711.3</v>
      </c>
      <c r="D30" s="18">
        <v>2500</v>
      </c>
      <c r="E30" s="18">
        <v>2179.3000000000002</v>
      </c>
      <c r="F30" s="37">
        <f t="shared" si="1"/>
        <v>87.172000000000011</v>
      </c>
      <c r="G30" s="38">
        <f t="shared" si="2"/>
        <v>27.347630456378212</v>
      </c>
    </row>
    <row r="31" spans="1:7" ht="90" outlineLevel="2" x14ac:dyDescent="0.2">
      <c r="A31" s="16" t="s">
        <v>47</v>
      </c>
      <c r="B31" s="17" t="s">
        <v>48</v>
      </c>
      <c r="C31" s="18">
        <v>52.3</v>
      </c>
      <c r="D31" s="18">
        <v>109</v>
      </c>
      <c r="E31" s="18">
        <v>42.1</v>
      </c>
      <c r="F31" s="37">
        <f t="shared" si="1"/>
        <v>38.623853211009177</v>
      </c>
      <c r="G31" s="38">
        <f t="shared" si="2"/>
        <v>-19.502868068833649</v>
      </c>
    </row>
    <row r="32" spans="1:7" s="4" customFormat="1" ht="42" outlineLevel="2" x14ac:dyDescent="0.2">
      <c r="A32" s="28" t="s">
        <v>145</v>
      </c>
      <c r="B32" s="29" t="s">
        <v>146</v>
      </c>
      <c r="C32" s="23">
        <f>C34+C35+C33</f>
        <v>2.8</v>
      </c>
      <c r="D32" s="23"/>
      <c r="E32" s="23"/>
      <c r="F32" s="37"/>
      <c r="G32" s="38">
        <f t="shared" ref="G32" si="6">E32*100/C32-100</f>
        <v>-100</v>
      </c>
    </row>
    <row r="33" spans="1:7" s="4" customFormat="1" ht="45" outlineLevel="2" x14ac:dyDescent="0.2">
      <c r="A33" s="30" t="s">
        <v>148</v>
      </c>
      <c r="B33" s="17" t="s">
        <v>147</v>
      </c>
      <c r="C33" s="25">
        <v>1.2</v>
      </c>
      <c r="D33" s="25"/>
      <c r="E33" s="25"/>
      <c r="F33" s="37"/>
      <c r="G33" s="38">
        <f t="shared" ref="G33:G35" si="7">E33*100/C33-100</f>
        <v>-100</v>
      </c>
    </row>
    <row r="34" spans="1:7" s="4" customFormat="1" ht="78.75" outlineLevel="2" x14ac:dyDescent="0.2">
      <c r="A34" s="30" t="s">
        <v>151</v>
      </c>
      <c r="B34" s="17" t="s">
        <v>149</v>
      </c>
      <c r="C34" s="25">
        <v>0.1</v>
      </c>
      <c r="D34" s="25"/>
      <c r="E34" s="25"/>
      <c r="F34" s="37"/>
      <c r="G34" s="38">
        <f t="shared" si="7"/>
        <v>-100</v>
      </c>
    </row>
    <row r="35" spans="1:7" s="4" customFormat="1" ht="45" outlineLevel="2" x14ac:dyDescent="0.2">
      <c r="A35" s="30" t="s">
        <v>150</v>
      </c>
      <c r="B35" s="31" t="s">
        <v>147</v>
      </c>
      <c r="C35" s="25">
        <v>1.5</v>
      </c>
      <c r="D35" s="25"/>
      <c r="E35" s="25"/>
      <c r="F35" s="37"/>
      <c r="G35" s="38">
        <f t="shared" si="7"/>
        <v>-100</v>
      </c>
    </row>
    <row r="36" spans="1:7" ht="73.5" outlineLevel="1" x14ac:dyDescent="0.2">
      <c r="A36" s="13" t="s">
        <v>49</v>
      </c>
      <c r="B36" s="14" t="s">
        <v>50</v>
      </c>
      <c r="C36" s="15">
        <f>C37+C40+C41+C44+C45+C38+C42</f>
        <v>6932.2000000000007</v>
      </c>
      <c r="D36" s="15">
        <f>D37+D40+D41+D44+D45+D38+D42</f>
        <v>17629.599999999999</v>
      </c>
      <c r="E36" s="15">
        <f>E37+E40+E41+E44+E45+E38+E42+E43+E39</f>
        <v>5848.7000000000007</v>
      </c>
      <c r="F36" s="35">
        <f t="shared" si="1"/>
        <v>33.175454916730963</v>
      </c>
      <c r="G36" s="36">
        <f t="shared" si="2"/>
        <v>-15.629958743256097</v>
      </c>
    </row>
    <row r="37" spans="1:7" ht="90" outlineLevel="2" x14ac:dyDescent="0.2">
      <c r="A37" s="16" t="s">
        <v>51</v>
      </c>
      <c r="B37" s="19" t="s">
        <v>52</v>
      </c>
      <c r="C37" s="18">
        <v>1879.3</v>
      </c>
      <c r="D37" s="18">
        <v>5000</v>
      </c>
      <c r="E37" s="18">
        <v>2886.7</v>
      </c>
      <c r="F37" s="37">
        <f t="shared" si="1"/>
        <v>57.734000000000002</v>
      </c>
      <c r="G37" s="38">
        <f t="shared" si="2"/>
        <v>53.605065715958062</v>
      </c>
    </row>
    <row r="38" spans="1:7" ht="90" outlineLevel="2" x14ac:dyDescent="0.2">
      <c r="A38" s="16" t="s">
        <v>53</v>
      </c>
      <c r="B38" s="17" t="s">
        <v>54</v>
      </c>
      <c r="C38" s="18">
        <v>564.29999999999995</v>
      </c>
      <c r="D38" s="18">
        <v>37</v>
      </c>
      <c r="E38" s="18">
        <v>2.5</v>
      </c>
      <c r="F38" s="37">
        <f t="shared" ref="F38" si="8">E38*100/D38</f>
        <v>6.756756756756757</v>
      </c>
      <c r="G38" s="38">
        <f t="shared" si="2"/>
        <v>-99.556973241183769</v>
      </c>
    </row>
    <row r="39" spans="1:7" s="4" customFormat="1" ht="90" outlineLevel="2" x14ac:dyDescent="0.2">
      <c r="A39" s="16" t="s">
        <v>164</v>
      </c>
      <c r="B39" s="17" t="s">
        <v>169</v>
      </c>
      <c r="C39" s="18"/>
      <c r="D39" s="18"/>
      <c r="E39" s="18">
        <v>-0.4</v>
      </c>
      <c r="F39" s="37"/>
      <c r="G39" s="38"/>
    </row>
    <row r="40" spans="1:7" ht="90" outlineLevel="2" x14ac:dyDescent="0.2">
      <c r="A40" s="16" t="s">
        <v>55</v>
      </c>
      <c r="B40" s="17" t="s">
        <v>56</v>
      </c>
      <c r="C40" s="18">
        <v>291.2</v>
      </c>
      <c r="D40" s="18">
        <v>200</v>
      </c>
      <c r="E40" s="18">
        <v>146.6</v>
      </c>
      <c r="F40" s="37">
        <f t="shared" si="1"/>
        <v>73.3</v>
      </c>
      <c r="G40" s="38">
        <f t="shared" si="2"/>
        <v>-49.656593406593402</v>
      </c>
    </row>
    <row r="41" spans="1:7" ht="90" outlineLevel="2" x14ac:dyDescent="0.2">
      <c r="A41" s="16" t="s">
        <v>57</v>
      </c>
      <c r="B41" s="17" t="s">
        <v>58</v>
      </c>
      <c r="C41" s="18">
        <v>287.3</v>
      </c>
      <c r="D41" s="18">
        <v>1002.5</v>
      </c>
      <c r="E41" s="18">
        <v>241</v>
      </c>
      <c r="F41" s="37">
        <f t="shared" si="1"/>
        <v>24.039900249376558</v>
      </c>
      <c r="G41" s="38">
        <f t="shared" si="2"/>
        <v>-16.115558649495298</v>
      </c>
    </row>
    <row r="42" spans="1:7" s="4" customFormat="1" ht="45" outlineLevel="2" x14ac:dyDescent="0.2">
      <c r="A42" s="32" t="s">
        <v>143</v>
      </c>
      <c r="B42" s="34" t="s">
        <v>144</v>
      </c>
      <c r="C42" s="33">
        <v>3163</v>
      </c>
      <c r="D42" s="33">
        <v>10200</v>
      </c>
      <c r="E42" s="33">
        <v>2122.3000000000002</v>
      </c>
      <c r="F42" s="37">
        <f t="shared" ref="F42" si="9">E42*100/D42</f>
        <v>20.806862745098041</v>
      </c>
      <c r="G42" s="38">
        <f t="shared" ref="G42" si="10">E42*100/C42-100</f>
        <v>-32.902307935504254</v>
      </c>
    </row>
    <row r="43" spans="1:7" s="4" customFormat="1" ht="67.5" outlineLevel="2" x14ac:dyDescent="0.2">
      <c r="A43" s="16" t="s">
        <v>156</v>
      </c>
      <c r="B43" s="39" t="s">
        <v>157</v>
      </c>
      <c r="C43" s="18"/>
      <c r="D43" s="18"/>
      <c r="E43" s="18">
        <v>37</v>
      </c>
      <c r="F43" s="37"/>
      <c r="G43" s="38"/>
    </row>
    <row r="44" spans="1:7" ht="112.5" outlineLevel="2" x14ac:dyDescent="0.2">
      <c r="A44" s="16" t="s">
        <v>59</v>
      </c>
      <c r="B44" s="17" t="s">
        <v>60</v>
      </c>
      <c r="C44" s="18">
        <v>143.80000000000001</v>
      </c>
      <c r="D44" s="25">
        <v>100</v>
      </c>
      <c r="E44" s="18">
        <v>47.5</v>
      </c>
      <c r="F44" s="37">
        <f t="shared" si="1"/>
        <v>47.5</v>
      </c>
      <c r="G44" s="38">
        <f t="shared" si="2"/>
        <v>-66.968011126564676</v>
      </c>
    </row>
    <row r="45" spans="1:7" ht="101.25" outlineLevel="2" x14ac:dyDescent="0.2">
      <c r="A45" s="16" t="s">
        <v>61</v>
      </c>
      <c r="B45" s="17" t="s">
        <v>62</v>
      </c>
      <c r="C45" s="25">
        <v>603.29999999999995</v>
      </c>
      <c r="D45" s="25">
        <v>1090.0999999999999</v>
      </c>
      <c r="E45" s="25">
        <v>365.5</v>
      </c>
      <c r="F45" s="37">
        <f t="shared" si="1"/>
        <v>33.529034033574902</v>
      </c>
      <c r="G45" s="38">
        <f t="shared" si="2"/>
        <v>-39.416542350406097</v>
      </c>
    </row>
    <row r="46" spans="1:7" ht="21" outlineLevel="1" x14ac:dyDescent="0.2">
      <c r="A46" s="13" t="s">
        <v>63</v>
      </c>
      <c r="B46" s="14" t="s">
        <v>64</v>
      </c>
      <c r="C46" s="15">
        <f>C47+C48+C49</f>
        <v>187.10000000000002</v>
      </c>
      <c r="D46" s="15">
        <f t="shared" ref="D46" si="11">D47+D48+D49</f>
        <v>541</v>
      </c>
      <c r="E46" s="15">
        <f>E47+E48+E49+E50</f>
        <v>250.2</v>
      </c>
      <c r="F46" s="35">
        <f t="shared" si="1"/>
        <v>46.247689463955638</v>
      </c>
      <c r="G46" s="36">
        <f t="shared" si="2"/>
        <v>33.72528059861034</v>
      </c>
    </row>
    <row r="47" spans="1:7" ht="33.75" outlineLevel="2" x14ac:dyDescent="0.2">
      <c r="A47" s="16" t="s">
        <v>65</v>
      </c>
      <c r="B47" s="17" t="s">
        <v>66</v>
      </c>
      <c r="C47" s="18">
        <v>40.700000000000003</v>
      </c>
      <c r="D47" s="18">
        <v>80</v>
      </c>
      <c r="E47" s="18">
        <v>49.1</v>
      </c>
      <c r="F47" s="37">
        <f t="shared" si="1"/>
        <v>61.375</v>
      </c>
      <c r="G47" s="38">
        <f t="shared" si="2"/>
        <v>20.638820638820633</v>
      </c>
    </row>
    <row r="48" spans="1:7" ht="22.5" outlineLevel="2" x14ac:dyDescent="0.2">
      <c r="A48" s="16" t="s">
        <v>67</v>
      </c>
      <c r="B48" s="17" t="s">
        <v>68</v>
      </c>
      <c r="C48" s="18">
        <v>39.5</v>
      </c>
      <c r="D48" s="18">
        <v>186</v>
      </c>
      <c r="E48" s="18">
        <v>169.6</v>
      </c>
      <c r="F48" s="37">
        <f t="shared" si="1"/>
        <v>91.182795698924735</v>
      </c>
      <c r="G48" s="38">
        <f t="shared" si="2"/>
        <v>329.36708860759495</v>
      </c>
    </row>
    <row r="49" spans="1:9" ht="22.5" outlineLevel="2" x14ac:dyDescent="0.2">
      <c r="A49" s="16" t="s">
        <v>69</v>
      </c>
      <c r="B49" s="17" t="s">
        <v>70</v>
      </c>
      <c r="C49" s="18">
        <v>106.9</v>
      </c>
      <c r="D49" s="18">
        <v>275</v>
      </c>
      <c r="E49" s="18"/>
      <c r="F49" s="37">
        <f t="shared" si="1"/>
        <v>0</v>
      </c>
      <c r="G49" s="38">
        <f t="shared" si="2"/>
        <v>-100</v>
      </c>
    </row>
    <row r="50" spans="1:9" s="4" customFormat="1" ht="22.5" outlineLevel="2" x14ac:dyDescent="0.2">
      <c r="A50" s="16" t="s">
        <v>154</v>
      </c>
      <c r="B50" s="17" t="s">
        <v>155</v>
      </c>
      <c r="C50" s="18"/>
      <c r="D50" s="18"/>
      <c r="E50" s="18">
        <v>31.5</v>
      </c>
      <c r="F50" s="37"/>
      <c r="G50" s="38"/>
    </row>
    <row r="51" spans="1:9" ht="42" outlineLevel="1" x14ac:dyDescent="0.2">
      <c r="A51" s="13" t="s">
        <v>71</v>
      </c>
      <c r="B51" s="14" t="s">
        <v>72</v>
      </c>
      <c r="C51" s="15">
        <f>C53+C54+C52</f>
        <v>215.3</v>
      </c>
      <c r="D51" s="15">
        <f>D53+D54+D52</f>
        <v>234.6</v>
      </c>
      <c r="E51" s="15">
        <f>E53+E54+E52</f>
        <v>283.5</v>
      </c>
      <c r="F51" s="35">
        <f t="shared" si="1"/>
        <v>120.84398976982098</v>
      </c>
      <c r="G51" s="36">
        <f t="shared" si="2"/>
        <v>31.676730143985139</v>
      </c>
    </row>
    <row r="52" spans="1:9" s="4" customFormat="1" ht="45" outlineLevel="1" x14ac:dyDescent="0.2">
      <c r="A52" s="16" t="s">
        <v>141</v>
      </c>
      <c r="B52" s="27" t="s">
        <v>142</v>
      </c>
      <c r="C52" s="18">
        <v>84.2</v>
      </c>
      <c r="D52" s="18">
        <v>67</v>
      </c>
      <c r="E52" s="18">
        <v>119.4</v>
      </c>
      <c r="F52" s="37">
        <f t="shared" ref="F52" si="12">E52*100/D52</f>
        <v>178.20895522388059</v>
      </c>
      <c r="G52" s="38">
        <f t="shared" ref="G52" si="13">E52*100/C52-100</f>
        <v>41.805225653206634</v>
      </c>
    </row>
    <row r="53" spans="1:9" ht="33.75" outlineLevel="2" x14ac:dyDescent="0.2">
      <c r="A53" s="16" t="s">
        <v>73</v>
      </c>
      <c r="B53" s="17" t="s">
        <v>74</v>
      </c>
      <c r="C53" s="18">
        <v>4.8</v>
      </c>
      <c r="D53" s="18"/>
      <c r="E53" s="18">
        <v>0.9</v>
      </c>
      <c r="F53" s="37"/>
      <c r="G53" s="38">
        <f t="shared" ref="G53" si="14">E53*100/C53-100</f>
        <v>-81.25</v>
      </c>
    </row>
    <row r="54" spans="1:9" ht="22.5" outlineLevel="2" x14ac:dyDescent="0.2">
      <c r="A54" s="16" t="s">
        <v>75</v>
      </c>
      <c r="B54" s="17" t="s">
        <v>76</v>
      </c>
      <c r="C54" s="18">
        <v>126.3</v>
      </c>
      <c r="D54" s="18">
        <v>167.6</v>
      </c>
      <c r="E54" s="18">
        <v>163.19999999999999</v>
      </c>
      <c r="F54" s="37">
        <f t="shared" si="1"/>
        <v>97.374701670644384</v>
      </c>
      <c r="G54" s="38">
        <f t="shared" si="2"/>
        <v>29.216152019002351</v>
      </c>
    </row>
    <row r="55" spans="1:9" ht="31.5" outlineLevel="1" x14ac:dyDescent="0.2">
      <c r="A55" s="13" t="s">
        <v>77</v>
      </c>
      <c r="B55" s="14" t="s">
        <v>78</v>
      </c>
      <c r="C55" s="23">
        <f t="shared" ref="C55:D55" si="15">C56+C57+C58+C59+C61</f>
        <v>2404</v>
      </c>
      <c r="D55" s="23">
        <f t="shared" si="15"/>
        <v>7510.1</v>
      </c>
      <c r="E55" s="23">
        <f>E56+E57+E58+E59+E61+E60</f>
        <v>4422.7</v>
      </c>
      <c r="F55" s="35">
        <f t="shared" si="1"/>
        <v>58.89002809549806</v>
      </c>
      <c r="G55" s="36">
        <f t="shared" si="2"/>
        <v>83.972545757071543</v>
      </c>
    </row>
    <row r="56" spans="1:9" ht="67.5" outlineLevel="2" x14ac:dyDescent="0.2">
      <c r="A56" s="16" t="s">
        <v>79</v>
      </c>
      <c r="B56" s="17" t="s">
        <v>80</v>
      </c>
      <c r="C56" s="18"/>
      <c r="D56" s="18">
        <v>800</v>
      </c>
      <c r="E56" s="18">
        <v>54.5</v>
      </c>
      <c r="F56" s="35">
        <f t="shared" ref="F56" si="16">E56*100/D56</f>
        <v>6.8125</v>
      </c>
      <c r="G56" s="36"/>
    </row>
    <row r="57" spans="1:9" ht="56.25" outlineLevel="2" x14ac:dyDescent="0.2">
      <c r="A57" s="16" t="s">
        <v>81</v>
      </c>
      <c r="B57" s="17" t="s">
        <v>82</v>
      </c>
      <c r="C57" s="18"/>
      <c r="D57" s="18">
        <v>2310.1</v>
      </c>
      <c r="E57" s="18">
        <v>2591</v>
      </c>
      <c r="F57" s="37">
        <f t="shared" ref="F57" si="17">E57*100/D57</f>
        <v>112.15964676853817</v>
      </c>
      <c r="G57" s="38"/>
    </row>
    <row r="58" spans="1:9" ht="56.25" outlineLevel="2" x14ac:dyDescent="0.2">
      <c r="A58" s="16" t="s">
        <v>83</v>
      </c>
      <c r="B58" s="17" t="s">
        <v>84</v>
      </c>
      <c r="C58" s="18">
        <v>1003.7</v>
      </c>
      <c r="D58" s="18">
        <v>3000</v>
      </c>
      <c r="E58" s="18">
        <v>862.8</v>
      </c>
      <c r="F58" s="37">
        <f t="shared" si="1"/>
        <v>28.76</v>
      </c>
      <c r="G58" s="38">
        <f t="shared" si="2"/>
        <v>-14.038059181030192</v>
      </c>
    </row>
    <row r="59" spans="1:9" ht="67.5" outlineLevel="2" x14ac:dyDescent="0.2">
      <c r="A59" s="16" t="s">
        <v>85</v>
      </c>
      <c r="B59" s="17" t="s">
        <v>86</v>
      </c>
      <c r="C59" s="18">
        <v>437.3</v>
      </c>
      <c r="D59" s="18">
        <v>400</v>
      </c>
      <c r="E59" s="18"/>
      <c r="F59" s="37"/>
      <c r="G59" s="38">
        <f t="shared" si="2"/>
        <v>-100</v>
      </c>
    </row>
    <row r="60" spans="1:9" s="4" customFormat="1" ht="67.5" outlineLevel="2" x14ac:dyDescent="0.2">
      <c r="A60" s="16" t="s">
        <v>165</v>
      </c>
      <c r="B60" s="17" t="s">
        <v>166</v>
      </c>
      <c r="C60" s="18"/>
      <c r="D60" s="18"/>
      <c r="E60" s="18">
        <v>470.4</v>
      </c>
      <c r="F60" s="37"/>
      <c r="G60" s="38"/>
    </row>
    <row r="61" spans="1:9" ht="112.5" outlineLevel="2" x14ac:dyDescent="0.2">
      <c r="A61" s="16" t="s">
        <v>87</v>
      </c>
      <c r="B61" s="8" t="s">
        <v>130</v>
      </c>
      <c r="C61" s="18">
        <v>963</v>
      </c>
      <c r="D61" s="18">
        <v>1000</v>
      </c>
      <c r="E61" s="18">
        <v>444</v>
      </c>
      <c r="F61" s="37">
        <f t="shared" ref="F61" si="18">E61*100/D61</f>
        <v>44.4</v>
      </c>
      <c r="G61" s="38">
        <f t="shared" ref="G61" si="19">E61*100/C61-100</f>
        <v>-53.894080996884732</v>
      </c>
    </row>
    <row r="62" spans="1:9" ht="21" outlineLevel="1" x14ac:dyDescent="0.2">
      <c r="A62" s="13" t="s">
        <v>88</v>
      </c>
      <c r="B62" s="14" t="s">
        <v>89</v>
      </c>
      <c r="C62" s="23">
        <f>C63+C64+C65+C66+C67+C68+C69+C70+C71+C73+C75+C77+C78+C79+C80+C81+C72+C76</f>
        <v>1869.6999999999998</v>
      </c>
      <c r="D62" s="23">
        <f>D63+D64+D65+D66+D67+D68+D69+D70+D71+D73+D75+D77+D78+D79+D80+D81+D72</f>
        <v>3543.8</v>
      </c>
      <c r="E62" s="23">
        <f>E63+E64+E65+E66+E67+E68+E69+E70+E71+E73+E75+E77+E78+E79+E80+E81+E76+E74+E72</f>
        <v>1895.6</v>
      </c>
      <c r="F62" s="35">
        <f t="shared" si="1"/>
        <v>53.490603307184372</v>
      </c>
      <c r="G62" s="36">
        <f t="shared" si="2"/>
        <v>1.3852489704230777</v>
      </c>
    </row>
    <row r="63" spans="1:9" ht="146.25" outlineLevel="2" x14ac:dyDescent="0.2">
      <c r="A63" s="16" t="s">
        <v>90</v>
      </c>
      <c r="B63" s="19" t="s">
        <v>91</v>
      </c>
      <c r="C63" s="18">
        <v>26</v>
      </c>
      <c r="D63" s="18">
        <v>70</v>
      </c>
      <c r="E63" s="18">
        <v>49.7</v>
      </c>
      <c r="F63" s="37">
        <f t="shared" si="1"/>
        <v>71</v>
      </c>
      <c r="G63" s="38">
        <f t="shared" si="2"/>
        <v>91.15384615384616</v>
      </c>
      <c r="I63" s="40"/>
    </row>
    <row r="64" spans="1:9" ht="67.5" outlineLevel="2" x14ac:dyDescent="0.2">
      <c r="A64" s="16" t="s">
        <v>92</v>
      </c>
      <c r="B64" s="17" t="s">
        <v>93</v>
      </c>
      <c r="C64" s="18">
        <v>5.3</v>
      </c>
      <c r="D64" s="18">
        <v>18</v>
      </c>
      <c r="E64" s="18">
        <v>7.2</v>
      </c>
      <c r="F64" s="37">
        <f t="shared" si="1"/>
        <v>40</v>
      </c>
      <c r="G64" s="38">
        <f t="shared" si="2"/>
        <v>35.84905660377359</v>
      </c>
    </row>
    <row r="65" spans="1:7" ht="78.75" outlineLevel="2" x14ac:dyDescent="0.2">
      <c r="A65" s="16" t="s">
        <v>94</v>
      </c>
      <c r="B65" s="17" t="s">
        <v>95</v>
      </c>
      <c r="C65" s="18">
        <v>26.5</v>
      </c>
      <c r="D65" s="18">
        <v>73</v>
      </c>
      <c r="E65" s="18">
        <v>10.199999999999999</v>
      </c>
      <c r="F65" s="37">
        <f t="shared" si="1"/>
        <v>13.972602739726026</v>
      </c>
      <c r="G65" s="38">
        <f t="shared" si="2"/>
        <v>-61.509433962264154</v>
      </c>
    </row>
    <row r="66" spans="1:7" ht="112.5" outlineLevel="2" x14ac:dyDescent="0.2">
      <c r="A66" s="16" t="s">
        <v>96</v>
      </c>
      <c r="B66" s="20" t="s">
        <v>130</v>
      </c>
      <c r="C66" s="18">
        <v>69.2</v>
      </c>
      <c r="D66" s="18">
        <v>80</v>
      </c>
      <c r="E66" s="18">
        <v>35</v>
      </c>
      <c r="F66" s="37">
        <f t="shared" ref="F66:F68" si="20">E66*100/D66</f>
        <v>43.75</v>
      </c>
      <c r="G66" s="37">
        <f t="shared" ref="G66:G67" si="21">F66*100/E66</f>
        <v>125</v>
      </c>
    </row>
    <row r="67" spans="1:7" ht="56.25" outlineLevel="2" x14ac:dyDescent="0.2">
      <c r="A67" s="16" t="s">
        <v>97</v>
      </c>
      <c r="B67" s="17" t="s">
        <v>98</v>
      </c>
      <c r="C67" s="18">
        <v>16.100000000000001</v>
      </c>
      <c r="D67" s="18">
        <v>25</v>
      </c>
      <c r="E67" s="18">
        <v>4</v>
      </c>
      <c r="F67" s="37">
        <f t="shared" si="20"/>
        <v>16</v>
      </c>
      <c r="G67" s="37">
        <f t="shared" si="21"/>
        <v>400</v>
      </c>
    </row>
    <row r="68" spans="1:7" ht="33.75" outlineLevel="2" x14ac:dyDescent="0.2">
      <c r="A68" s="16" t="s">
        <v>99</v>
      </c>
      <c r="B68" s="17" t="s">
        <v>100</v>
      </c>
      <c r="C68" s="18"/>
      <c r="D68" s="18">
        <v>5</v>
      </c>
      <c r="E68" s="18"/>
      <c r="F68" s="37">
        <f t="shared" si="20"/>
        <v>0</v>
      </c>
      <c r="G68" s="37"/>
    </row>
    <row r="69" spans="1:7" ht="45" outlineLevel="2" x14ac:dyDescent="0.2">
      <c r="A69" s="16" t="s">
        <v>101</v>
      </c>
      <c r="B69" s="17" t="s">
        <v>102</v>
      </c>
      <c r="C69" s="18">
        <v>5</v>
      </c>
      <c r="D69" s="18"/>
      <c r="E69" s="18">
        <v>2.5</v>
      </c>
      <c r="F69" s="37"/>
      <c r="G69" s="37"/>
    </row>
    <row r="70" spans="1:7" ht="33.75" outlineLevel="2" x14ac:dyDescent="0.2">
      <c r="A70" s="16" t="s">
        <v>103</v>
      </c>
      <c r="B70" s="17" t="s">
        <v>104</v>
      </c>
      <c r="C70" s="18">
        <v>23</v>
      </c>
      <c r="D70" s="18">
        <v>50</v>
      </c>
      <c r="E70" s="18">
        <v>6</v>
      </c>
      <c r="F70" s="37">
        <f t="shared" ref="F70" si="22">E70*100/D70</f>
        <v>12</v>
      </c>
      <c r="G70" s="37">
        <f t="shared" ref="G70" si="23">F70*100/E70</f>
        <v>200</v>
      </c>
    </row>
    <row r="71" spans="1:7" ht="33.75" outlineLevel="2" x14ac:dyDescent="0.2">
      <c r="A71" s="16" t="s">
        <v>105</v>
      </c>
      <c r="B71" s="17" t="s">
        <v>106</v>
      </c>
      <c r="C71" s="18">
        <v>11</v>
      </c>
      <c r="D71" s="18">
        <v>100</v>
      </c>
      <c r="E71" s="18">
        <v>68.900000000000006</v>
      </c>
      <c r="F71" s="37">
        <f t="shared" si="1"/>
        <v>68.900000000000006</v>
      </c>
      <c r="G71" s="38">
        <f t="shared" si="2"/>
        <v>526.36363636363649</v>
      </c>
    </row>
    <row r="72" spans="1:7" s="4" customFormat="1" ht="67.5" outlineLevel="2" x14ac:dyDescent="0.2">
      <c r="A72" s="16" t="s">
        <v>107</v>
      </c>
      <c r="B72" s="17" t="s">
        <v>108</v>
      </c>
      <c r="C72" s="18">
        <v>30</v>
      </c>
      <c r="D72" s="18">
        <v>30</v>
      </c>
      <c r="E72" s="18">
        <v>44.8</v>
      </c>
      <c r="F72" s="37">
        <f t="shared" si="1"/>
        <v>149.33333333333334</v>
      </c>
      <c r="G72" s="37">
        <f t="shared" ref="G72" si="24">F72*100/E72</f>
        <v>333.33333333333337</v>
      </c>
    </row>
    <row r="73" spans="1:7" ht="72" outlineLevel="2" x14ac:dyDescent="0.2">
      <c r="A73" s="16" t="s">
        <v>162</v>
      </c>
      <c r="B73" s="41" t="s">
        <v>170</v>
      </c>
      <c r="C73" s="18">
        <v>20</v>
      </c>
      <c r="D73" s="18"/>
      <c r="E73" s="18"/>
      <c r="F73" s="37"/>
      <c r="G73" s="37"/>
    </row>
    <row r="74" spans="1:7" s="4" customFormat="1" ht="72" outlineLevel="2" x14ac:dyDescent="0.2">
      <c r="A74" s="16" t="s">
        <v>167</v>
      </c>
      <c r="B74" s="42" t="s">
        <v>171</v>
      </c>
      <c r="C74" s="18"/>
      <c r="D74" s="18"/>
      <c r="E74" s="18">
        <v>3.5</v>
      </c>
      <c r="F74" s="37"/>
      <c r="G74" s="37"/>
    </row>
    <row r="75" spans="1:7" ht="33.75" outlineLevel="2" x14ac:dyDescent="0.2">
      <c r="A75" s="16" t="s">
        <v>109</v>
      </c>
      <c r="B75" s="17" t="s">
        <v>110</v>
      </c>
      <c r="C75" s="18">
        <v>168</v>
      </c>
      <c r="D75" s="18">
        <v>200</v>
      </c>
      <c r="E75" s="18">
        <v>7.5</v>
      </c>
      <c r="F75" s="37">
        <f t="shared" si="1"/>
        <v>3.75</v>
      </c>
      <c r="G75" s="38">
        <f t="shared" si="2"/>
        <v>-95.535714285714292</v>
      </c>
    </row>
    <row r="76" spans="1:7" s="4" customFormat="1" ht="67.5" outlineLevel="2" x14ac:dyDescent="0.2">
      <c r="A76" s="16" t="s">
        <v>168</v>
      </c>
      <c r="B76" s="17" t="s">
        <v>153</v>
      </c>
      <c r="C76" s="18">
        <v>34.4</v>
      </c>
      <c r="D76" s="18"/>
      <c r="E76" s="18">
        <v>147</v>
      </c>
      <c r="F76" s="37"/>
      <c r="G76" s="37"/>
    </row>
    <row r="77" spans="1:7" ht="67.5" outlineLevel="2" x14ac:dyDescent="0.2">
      <c r="A77" s="16" t="s">
        <v>111</v>
      </c>
      <c r="B77" s="17" t="s">
        <v>112</v>
      </c>
      <c r="C77" s="18"/>
      <c r="D77" s="18">
        <v>40</v>
      </c>
      <c r="E77" s="18">
        <v>40</v>
      </c>
      <c r="F77" s="37">
        <f t="shared" ref="F77" si="25">E77*100/D77</f>
        <v>100</v>
      </c>
      <c r="G77" s="37">
        <f t="shared" ref="G77" si="26">F77*100/E77</f>
        <v>250</v>
      </c>
    </row>
    <row r="78" spans="1:7" ht="45" outlineLevel="2" x14ac:dyDescent="0.2">
      <c r="A78" s="16" t="s">
        <v>113</v>
      </c>
      <c r="B78" s="17" t="s">
        <v>114</v>
      </c>
      <c r="C78" s="18">
        <v>3.9</v>
      </c>
      <c r="D78" s="18">
        <v>10</v>
      </c>
      <c r="E78" s="18">
        <v>13.5</v>
      </c>
      <c r="F78" s="37">
        <f t="shared" ref="F78" si="27">E78*100/D78</f>
        <v>135</v>
      </c>
      <c r="G78" s="38">
        <f t="shared" ref="G78" si="28">E78*100/C78-100</f>
        <v>246.15384615384619</v>
      </c>
    </row>
    <row r="79" spans="1:7" ht="90" outlineLevel="2" x14ac:dyDescent="0.2">
      <c r="A79" s="16" t="s">
        <v>115</v>
      </c>
      <c r="B79" s="17" t="s">
        <v>116</v>
      </c>
      <c r="C79" s="18">
        <v>438.8</v>
      </c>
      <c r="D79" s="18">
        <v>500</v>
      </c>
      <c r="E79" s="18">
        <v>488.3</v>
      </c>
      <c r="F79" s="37">
        <f t="shared" si="1"/>
        <v>97.66</v>
      </c>
      <c r="G79" s="38">
        <f t="shared" si="2"/>
        <v>11.280765724703741</v>
      </c>
    </row>
    <row r="80" spans="1:7" ht="45" outlineLevel="2" x14ac:dyDescent="0.2">
      <c r="A80" s="16" t="s">
        <v>117</v>
      </c>
      <c r="B80" s="17" t="s">
        <v>118</v>
      </c>
      <c r="C80" s="18">
        <v>794.4</v>
      </c>
      <c r="D80" s="18">
        <v>2339</v>
      </c>
      <c r="E80" s="18">
        <v>945.7</v>
      </c>
      <c r="F80" s="37">
        <f t="shared" si="1"/>
        <v>40.431808465156053</v>
      </c>
      <c r="G80" s="38">
        <f t="shared" si="2"/>
        <v>19.045820745216517</v>
      </c>
    </row>
    <row r="81" spans="1:7" ht="45" outlineLevel="2" x14ac:dyDescent="0.2">
      <c r="A81" s="16" t="s">
        <v>119</v>
      </c>
      <c r="B81" s="17" t="s">
        <v>120</v>
      </c>
      <c r="C81" s="18">
        <v>198.1</v>
      </c>
      <c r="D81" s="18">
        <v>3.8</v>
      </c>
      <c r="E81" s="18">
        <v>21.8</v>
      </c>
      <c r="F81" s="37">
        <f t="shared" ref="F81:F125" si="29">E81*100/D81</f>
        <v>573.68421052631584</v>
      </c>
      <c r="G81" s="38">
        <f t="shared" ref="G81" si="30">E81*100/C81-100</f>
        <v>-88.995456839979809</v>
      </c>
    </row>
    <row r="82" spans="1:7" ht="21" outlineLevel="1" x14ac:dyDescent="0.2">
      <c r="A82" s="13" t="s">
        <v>121</v>
      </c>
      <c r="B82" s="14" t="s">
        <v>122</v>
      </c>
      <c r="C82" s="15">
        <f>C84+C85+C86+C83</f>
        <v>35.6</v>
      </c>
      <c r="D82" s="15">
        <f t="shared" ref="D82" si="31">D84+D85+D86+D83</f>
        <v>2.5</v>
      </c>
      <c r="E82" s="15">
        <f>E84+E85+E86+E83</f>
        <v>-80</v>
      </c>
      <c r="F82" s="35">
        <f t="shared" ref="F82" si="32">E82*100/D82</f>
        <v>-3200</v>
      </c>
      <c r="G82" s="36">
        <f t="shared" ref="G82:G125" si="33">E82*100/C82-100</f>
        <v>-324.71910112359546</v>
      </c>
    </row>
    <row r="83" spans="1:7" s="4" customFormat="1" ht="33.75" outlineLevel="1" x14ac:dyDescent="0.2">
      <c r="A83" s="16" t="s">
        <v>139</v>
      </c>
      <c r="B83" s="17" t="s">
        <v>140</v>
      </c>
      <c r="C83" s="18">
        <v>0.6</v>
      </c>
      <c r="D83" s="15"/>
      <c r="E83" s="18">
        <v>-84.2</v>
      </c>
      <c r="F83" s="37"/>
      <c r="G83" s="38">
        <f t="shared" si="33"/>
        <v>-14133.333333333334</v>
      </c>
    </row>
    <row r="84" spans="1:7" ht="22.5" outlineLevel="2" x14ac:dyDescent="0.2">
      <c r="A84" s="16" t="s">
        <v>123</v>
      </c>
      <c r="B84" s="17" t="s">
        <v>124</v>
      </c>
      <c r="C84" s="18">
        <v>7.9</v>
      </c>
      <c r="D84" s="18"/>
      <c r="E84" s="18">
        <v>0.1</v>
      </c>
      <c r="F84" s="37"/>
      <c r="G84" s="38">
        <f t="shared" si="33"/>
        <v>-98.734177215189874</v>
      </c>
    </row>
    <row r="85" spans="1:7" s="4" customFormat="1" ht="22.5" outlineLevel="2" x14ac:dyDescent="0.2">
      <c r="A85" s="16" t="s">
        <v>136</v>
      </c>
      <c r="B85" s="17" t="s">
        <v>137</v>
      </c>
      <c r="C85" s="18">
        <v>26.5</v>
      </c>
      <c r="D85" s="18"/>
      <c r="E85" s="18">
        <v>2.8</v>
      </c>
      <c r="F85" s="37"/>
      <c r="G85" s="38">
        <f t="shared" si="33"/>
        <v>-89.433962264150949</v>
      </c>
    </row>
    <row r="86" spans="1:7" ht="22.5" outlineLevel="2" x14ac:dyDescent="0.2">
      <c r="A86" s="16" t="s">
        <v>125</v>
      </c>
      <c r="B86" s="17" t="s">
        <v>126</v>
      </c>
      <c r="C86" s="25">
        <v>0.6</v>
      </c>
      <c r="D86" s="18">
        <v>2.5</v>
      </c>
      <c r="E86" s="25">
        <v>1.3</v>
      </c>
      <c r="F86" s="37">
        <f t="shared" si="29"/>
        <v>52</v>
      </c>
      <c r="G86" s="38">
        <f t="shared" si="33"/>
        <v>116.66666666666669</v>
      </c>
    </row>
    <row r="87" spans="1:7" ht="21" x14ac:dyDescent="0.2">
      <c r="A87" s="13" t="s">
        <v>172</v>
      </c>
      <c r="B87" s="14" t="s">
        <v>173</v>
      </c>
      <c r="C87" s="15">
        <f>C88+C114+C118+C122</f>
        <v>342234.99999999994</v>
      </c>
      <c r="D87" s="15">
        <f t="shared" ref="D87" si="34">D88+D114+D118+D122</f>
        <v>614114.80000000005</v>
      </c>
      <c r="E87" s="15">
        <f>E88+E114+E118+E122</f>
        <v>394963.8</v>
      </c>
      <c r="F87" s="35">
        <f t="shared" si="29"/>
        <v>64.314326897837333</v>
      </c>
      <c r="G87" s="36">
        <f t="shared" si="33"/>
        <v>15.40719096527242</v>
      </c>
    </row>
    <row r="88" spans="1:7" ht="52.5" x14ac:dyDescent="0.2">
      <c r="A88" s="13" t="s">
        <v>174</v>
      </c>
      <c r="B88" s="14" t="s">
        <v>175</v>
      </c>
      <c r="C88" s="15">
        <f>C89+C92+C103+C112</f>
        <v>339616.99999999994</v>
      </c>
      <c r="D88" s="15">
        <f t="shared" ref="D88:E88" si="35">D89+D92+D103+D112</f>
        <v>614055.80000000005</v>
      </c>
      <c r="E88" s="15">
        <f t="shared" si="35"/>
        <v>388795.3</v>
      </c>
      <c r="F88" s="35">
        <f t="shared" si="29"/>
        <v>63.315955976639252</v>
      </c>
      <c r="G88" s="36">
        <f t="shared" si="33"/>
        <v>14.480517759711688</v>
      </c>
    </row>
    <row r="89" spans="1:7" ht="31.5" x14ac:dyDescent="0.2">
      <c r="A89" s="13" t="s">
        <v>176</v>
      </c>
      <c r="B89" s="14" t="s">
        <v>177</v>
      </c>
      <c r="C89" s="15">
        <f>C90+C91</f>
        <v>34379.1</v>
      </c>
      <c r="D89" s="15">
        <f t="shared" ref="D89:E89" si="36">D90+D91</f>
        <v>51947.1</v>
      </c>
      <c r="E89" s="15">
        <f t="shared" si="36"/>
        <v>24956.1</v>
      </c>
      <c r="F89" s="35">
        <f t="shared" si="29"/>
        <v>48.041372858157629</v>
      </c>
      <c r="G89" s="36">
        <f t="shared" si="33"/>
        <v>-27.409094478913062</v>
      </c>
    </row>
    <row r="90" spans="1:7" ht="22.5" x14ac:dyDescent="0.2">
      <c r="A90" s="16" t="s">
        <v>178</v>
      </c>
      <c r="B90" s="17" t="s">
        <v>179</v>
      </c>
      <c r="C90" s="18">
        <v>4008.1</v>
      </c>
      <c r="D90" s="18">
        <v>19825.8</v>
      </c>
      <c r="E90" s="18">
        <v>9912.9</v>
      </c>
      <c r="F90" s="37">
        <f t="shared" si="29"/>
        <v>50</v>
      </c>
      <c r="G90" s="38">
        <f t="shared" si="33"/>
        <v>147.32167361093786</v>
      </c>
    </row>
    <row r="91" spans="1:7" ht="33.75" x14ac:dyDescent="0.2">
      <c r="A91" s="16" t="s">
        <v>180</v>
      </c>
      <c r="B91" s="17" t="s">
        <v>181</v>
      </c>
      <c r="C91" s="18">
        <v>30371</v>
      </c>
      <c r="D91" s="18">
        <v>32121.3</v>
      </c>
      <c r="E91" s="18">
        <v>15043.2</v>
      </c>
      <c r="F91" s="37">
        <f t="shared" si="29"/>
        <v>46.832475647000592</v>
      </c>
      <c r="G91" s="38">
        <f t="shared" si="33"/>
        <v>-50.468539066873007</v>
      </c>
    </row>
    <row r="92" spans="1:7" ht="31.5" x14ac:dyDescent="0.2">
      <c r="A92" s="13" t="s">
        <v>182</v>
      </c>
      <c r="B92" s="14" t="s">
        <v>183</v>
      </c>
      <c r="C92" s="15">
        <f>C95+C96+C97+C99+C101+C102</f>
        <v>22501.5</v>
      </c>
      <c r="D92" s="15">
        <f>D95+D96+D97+D99+D101+D102+D98+D94+D93+D100</f>
        <v>67556.800000000003</v>
      </c>
      <c r="E92" s="15">
        <f t="shared" ref="E92" si="37">E95+E96+E97+E99+E101+E102</f>
        <v>39034.5</v>
      </c>
      <c r="F92" s="35">
        <f t="shared" si="29"/>
        <v>57.780267863486721</v>
      </c>
      <c r="G92" s="36">
        <f t="shared" si="33"/>
        <v>73.475101659889333</v>
      </c>
    </row>
    <row r="93" spans="1:7" ht="33.75" x14ac:dyDescent="0.2">
      <c r="A93" s="16" t="s">
        <v>184</v>
      </c>
      <c r="B93" s="17" t="s">
        <v>185</v>
      </c>
      <c r="C93" s="15"/>
      <c r="D93" s="18"/>
      <c r="E93" s="18">
        <v>0</v>
      </c>
      <c r="F93" s="37"/>
      <c r="G93" s="38"/>
    </row>
    <row r="94" spans="1:7" ht="45" x14ac:dyDescent="0.2">
      <c r="A94" s="16" t="s">
        <v>186</v>
      </c>
      <c r="B94" s="17" t="s">
        <v>187</v>
      </c>
      <c r="C94" s="15"/>
      <c r="D94" s="18"/>
      <c r="E94" s="18">
        <v>0</v>
      </c>
      <c r="F94" s="37"/>
      <c r="G94" s="38"/>
    </row>
    <row r="95" spans="1:7" ht="135" x14ac:dyDescent="0.2">
      <c r="A95" s="16" t="s">
        <v>188</v>
      </c>
      <c r="B95" s="19" t="s">
        <v>189</v>
      </c>
      <c r="C95" s="18">
        <v>4260.6000000000004</v>
      </c>
      <c r="D95" s="18"/>
      <c r="E95" s="18">
        <v>945.4</v>
      </c>
      <c r="F95" s="37"/>
      <c r="G95" s="38">
        <f t="shared" si="33"/>
        <v>-77.810636999483648</v>
      </c>
    </row>
    <row r="96" spans="1:7" ht="101.25" x14ac:dyDescent="0.2">
      <c r="A96" s="16" t="s">
        <v>190</v>
      </c>
      <c r="B96" s="17" t="s">
        <v>191</v>
      </c>
      <c r="C96" s="18">
        <v>1914.2</v>
      </c>
      <c r="D96" s="18"/>
      <c r="E96" s="18">
        <v>1150</v>
      </c>
      <c r="F96" s="37"/>
      <c r="G96" s="38">
        <f t="shared" si="33"/>
        <v>-39.922683105213665</v>
      </c>
    </row>
    <row r="97" spans="1:7" ht="56.25" x14ac:dyDescent="0.2">
      <c r="A97" s="16" t="s">
        <v>192</v>
      </c>
      <c r="B97" s="17" t="s">
        <v>193</v>
      </c>
      <c r="C97" s="18">
        <v>1000</v>
      </c>
      <c r="D97" s="43"/>
      <c r="E97" s="43"/>
      <c r="F97" s="37"/>
      <c r="G97" s="38">
        <f t="shared" si="33"/>
        <v>-100</v>
      </c>
    </row>
    <row r="98" spans="1:7" ht="56.25" x14ac:dyDescent="0.2">
      <c r="A98" s="16" t="s">
        <v>194</v>
      </c>
      <c r="B98" s="17" t="s">
        <v>195</v>
      </c>
      <c r="C98" s="18"/>
      <c r="D98" s="18">
        <v>1754.3</v>
      </c>
      <c r="E98" s="43"/>
      <c r="F98" s="37">
        <f t="shared" si="29"/>
        <v>0</v>
      </c>
      <c r="G98" s="38"/>
    </row>
    <row r="99" spans="1:7" ht="33.75" x14ac:dyDescent="0.2">
      <c r="A99" s="16" t="s">
        <v>196</v>
      </c>
      <c r="B99" s="17" t="s">
        <v>197</v>
      </c>
      <c r="C99" s="18">
        <v>452.7</v>
      </c>
      <c r="D99" s="18">
        <v>181</v>
      </c>
      <c r="E99" s="18">
        <v>0</v>
      </c>
      <c r="F99" s="37">
        <f t="shared" si="29"/>
        <v>0</v>
      </c>
      <c r="G99" s="38">
        <f t="shared" si="33"/>
        <v>-100</v>
      </c>
    </row>
    <row r="100" spans="1:7" s="4" customFormat="1" ht="22.5" x14ac:dyDescent="0.2">
      <c r="A100" s="16" t="s">
        <v>246</v>
      </c>
      <c r="B100" s="17" t="s">
        <v>245</v>
      </c>
      <c r="C100" s="18"/>
      <c r="D100" s="18">
        <v>4820.3999999999996</v>
      </c>
      <c r="E100" s="18"/>
      <c r="F100" s="37">
        <f t="shared" si="29"/>
        <v>0</v>
      </c>
      <c r="G100" s="38"/>
    </row>
    <row r="101" spans="1:7" ht="101.25" x14ac:dyDescent="0.2">
      <c r="A101" s="16" t="s">
        <v>198</v>
      </c>
      <c r="B101" s="17" t="s">
        <v>199</v>
      </c>
      <c r="C101" s="18">
        <v>380.6</v>
      </c>
      <c r="D101" s="43"/>
      <c r="E101" s="43"/>
      <c r="F101" s="37"/>
      <c r="G101" s="38">
        <f t="shared" si="33"/>
        <v>-100</v>
      </c>
    </row>
    <row r="102" spans="1:7" ht="22.5" x14ac:dyDescent="0.2">
      <c r="A102" s="16" t="s">
        <v>200</v>
      </c>
      <c r="B102" s="17" t="s">
        <v>201</v>
      </c>
      <c r="C102" s="18">
        <v>14493.4</v>
      </c>
      <c r="D102" s="18">
        <v>60801.1</v>
      </c>
      <c r="E102" s="18">
        <v>36939.1</v>
      </c>
      <c r="F102" s="37">
        <f t="shared" si="29"/>
        <v>60.753999516456119</v>
      </c>
      <c r="G102" s="38">
        <f t="shared" si="33"/>
        <v>154.86842286834008</v>
      </c>
    </row>
    <row r="103" spans="1:7" ht="31.5" x14ac:dyDescent="0.2">
      <c r="A103" s="13" t="s">
        <v>202</v>
      </c>
      <c r="B103" s="14" t="s">
        <v>203</v>
      </c>
      <c r="C103" s="15">
        <f>C104+C105+C106+C107+C108+C109+C110+C111</f>
        <v>282736.39999999997</v>
      </c>
      <c r="D103" s="15">
        <f t="shared" ref="D103:E103" si="38">D104+D105+D106+D107+D108+D109+D110+D111</f>
        <v>494551.9</v>
      </c>
      <c r="E103" s="15">
        <f t="shared" si="38"/>
        <v>324804.7</v>
      </c>
      <c r="F103" s="35">
        <f t="shared" si="29"/>
        <v>65.676564987415873</v>
      </c>
      <c r="G103" s="36">
        <f t="shared" si="33"/>
        <v>14.878982684931984</v>
      </c>
    </row>
    <row r="104" spans="1:7" ht="33.75" x14ac:dyDescent="0.2">
      <c r="A104" s="16" t="s">
        <v>204</v>
      </c>
      <c r="B104" s="17" t="s">
        <v>205</v>
      </c>
      <c r="C104" s="18">
        <v>67.3</v>
      </c>
      <c r="D104" s="18">
        <v>133.4</v>
      </c>
      <c r="E104" s="18">
        <v>66.7</v>
      </c>
      <c r="F104" s="37">
        <f t="shared" si="29"/>
        <v>50</v>
      </c>
      <c r="G104" s="38">
        <f t="shared" si="33"/>
        <v>-0.89153046062406816</v>
      </c>
    </row>
    <row r="105" spans="1:7" ht="56.25" x14ac:dyDescent="0.2">
      <c r="A105" s="16" t="s">
        <v>206</v>
      </c>
      <c r="B105" s="17" t="s">
        <v>207</v>
      </c>
      <c r="C105" s="18"/>
      <c r="D105" s="44">
        <v>213.4</v>
      </c>
      <c r="E105" s="44">
        <v>213.4</v>
      </c>
      <c r="F105" s="37">
        <f t="shared" si="29"/>
        <v>100</v>
      </c>
      <c r="G105" s="38"/>
    </row>
    <row r="106" spans="1:7" ht="45" x14ac:dyDescent="0.2">
      <c r="A106" s="16" t="s">
        <v>208</v>
      </c>
      <c r="B106" s="17" t="s">
        <v>209</v>
      </c>
      <c r="C106" s="18">
        <v>1112.2</v>
      </c>
      <c r="D106" s="44">
        <v>2377.4</v>
      </c>
      <c r="E106" s="44">
        <v>1188.7</v>
      </c>
      <c r="F106" s="37">
        <f t="shared" si="29"/>
        <v>50</v>
      </c>
      <c r="G106" s="38">
        <f t="shared" si="33"/>
        <v>6.8782593058802348</v>
      </c>
    </row>
    <row r="107" spans="1:7" ht="45" x14ac:dyDescent="0.2">
      <c r="A107" s="16" t="s">
        <v>210</v>
      </c>
      <c r="B107" s="17" t="s">
        <v>211</v>
      </c>
      <c r="C107" s="45">
        <v>18793.900000000001</v>
      </c>
      <c r="D107" s="44">
        <v>22026.6</v>
      </c>
      <c r="E107" s="44">
        <v>10589.9</v>
      </c>
      <c r="F107" s="37">
        <f t="shared" si="29"/>
        <v>48.077778685770845</v>
      </c>
      <c r="G107" s="38">
        <f t="shared" si="33"/>
        <v>-43.652461702999382</v>
      </c>
    </row>
    <row r="108" spans="1:7" ht="101.25" x14ac:dyDescent="0.2">
      <c r="A108" s="16" t="s">
        <v>212</v>
      </c>
      <c r="B108" s="17" t="s">
        <v>213</v>
      </c>
      <c r="C108" s="18">
        <v>3908.2</v>
      </c>
      <c r="D108" s="44">
        <v>6814.4</v>
      </c>
      <c r="E108" s="44">
        <v>2480</v>
      </c>
      <c r="F108" s="37">
        <f t="shared" si="29"/>
        <v>36.393519605541208</v>
      </c>
      <c r="G108" s="38">
        <f t="shared" si="33"/>
        <v>-36.543677396243794</v>
      </c>
    </row>
    <row r="109" spans="1:7" ht="90" x14ac:dyDescent="0.2">
      <c r="A109" s="16" t="s">
        <v>214</v>
      </c>
      <c r="B109" s="17" t="s">
        <v>215</v>
      </c>
      <c r="C109" s="18">
        <v>744.8</v>
      </c>
      <c r="D109" s="44">
        <v>1489.6</v>
      </c>
      <c r="E109" s="44">
        <v>0</v>
      </c>
      <c r="F109" s="37">
        <f t="shared" si="29"/>
        <v>0</v>
      </c>
      <c r="G109" s="38">
        <f t="shared" si="33"/>
        <v>-100</v>
      </c>
    </row>
    <row r="110" spans="1:7" ht="90" x14ac:dyDescent="0.2">
      <c r="A110" s="16" t="s">
        <v>216</v>
      </c>
      <c r="B110" s="17" t="s">
        <v>217</v>
      </c>
      <c r="C110" s="18">
        <v>3757.7</v>
      </c>
      <c r="D110" s="44">
        <v>8534.9</v>
      </c>
      <c r="E110" s="44">
        <v>1500</v>
      </c>
      <c r="F110" s="37">
        <f t="shared" si="29"/>
        <v>17.574898358504495</v>
      </c>
      <c r="G110" s="38">
        <f t="shared" si="33"/>
        <v>-60.081965031801367</v>
      </c>
    </row>
    <row r="111" spans="1:7" ht="22.5" x14ac:dyDescent="0.2">
      <c r="A111" s="16" t="s">
        <v>218</v>
      </c>
      <c r="B111" s="17" t="s">
        <v>219</v>
      </c>
      <c r="C111" s="18">
        <v>254352.3</v>
      </c>
      <c r="D111" s="44">
        <v>452962.2</v>
      </c>
      <c r="E111" s="44">
        <v>308766</v>
      </c>
      <c r="F111" s="37">
        <f t="shared" si="29"/>
        <v>68.165952920574824</v>
      </c>
      <c r="G111" s="38">
        <f t="shared" si="33"/>
        <v>21.393044214658175</v>
      </c>
    </row>
    <row r="112" spans="1:7" ht="21" x14ac:dyDescent="0.2">
      <c r="A112" s="13" t="s">
        <v>220</v>
      </c>
      <c r="B112" s="14" t="s">
        <v>221</v>
      </c>
      <c r="C112" s="15">
        <f>C113</f>
        <v>0</v>
      </c>
      <c r="D112" s="46">
        <f>D113</f>
        <v>0</v>
      </c>
      <c r="E112" s="46">
        <f>E113</f>
        <v>0</v>
      </c>
      <c r="F112" s="37"/>
      <c r="G112" s="38"/>
    </row>
    <row r="113" spans="1:7" ht="78.75" x14ac:dyDescent="0.2">
      <c r="A113" s="16" t="s">
        <v>222</v>
      </c>
      <c r="B113" s="17" t="s">
        <v>223</v>
      </c>
      <c r="C113" s="18"/>
      <c r="D113" s="44"/>
      <c r="E113" s="44"/>
      <c r="F113" s="37"/>
      <c r="G113" s="38"/>
    </row>
    <row r="114" spans="1:7" ht="21" x14ac:dyDescent="0.2">
      <c r="A114" s="13" t="s">
        <v>224</v>
      </c>
      <c r="B114" s="14" t="s">
        <v>225</v>
      </c>
      <c r="C114" s="15">
        <f>C115</f>
        <v>2674.2</v>
      </c>
      <c r="D114" s="15">
        <f t="shared" ref="D114:E114" si="39">D115</f>
        <v>60</v>
      </c>
      <c r="E114" s="15">
        <f t="shared" si="39"/>
        <v>7938.7</v>
      </c>
      <c r="F114" s="35">
        <f t="shared" si="29"/>
        <v>13231.166666666666</v>
      </c>
      <c r="G114" s="36">
        <f t="shared" si="33"/>
        <v>196.86261311794186</v>
      </c>
    </row>
    <row r="115" spans="1:7" ht="31.5" x14ac:dyDescent="0.2">
      <c r="A115" s="13" t="s">
        <v>226</v>
      </c>
      <c r="B115" s="14" t="s">
        <v>227</v>
      </c>
      <c r="C115" s="15">
        <f>C116+C117</f>
        <v>2674.2</v>
      </c>
      <c r="D115" s="15">
        <f t="shared" ref="D115:E115" si="40">D116+D117</f>
        <v>60</v>
      </c>
      <c r="E115" s="15">
        <f t="shared" si="40"/>
        <v>7938.7</v>
      </c>
      <c r="F115" s="35">
        <f t="shared" si="29"/>
        <v>13231.166666666666</v>
      </c>
      <c r="G115" s="36">
        <f t="shared" si="33"/>
        <v>196.86261311794186</v>
      </c>
    </row>
    <row r="116" spans="1:7" ht="22.5" x14ac:dyDescent="0.2">
      <c r="A116" s="16" t="s">
        <v>228</v>
      </c>
      <c r="B116" s="17" t="s">
        <v>227</v>
      </c>
      <c r="C116" s="18">
        <v>2559.1999999999998</v>
      </c>
      <c r="D116" s="44"/>
      <c r="E116" s="44">
        <v>7897.2</v>
      </c>
      <c r="F116" s="37"/>
      <c r="G116" s="38">
        <f t="shared" si="33"/>
        <v>208.58080650203192</v>
      </c>
    </row>
    <row r="117" spans="1:7" s="4" customFormat="1" ht="22.5" x14ac:dyDescent="0.2">
      <c r="A117" s="16" t="s">
        <v>244</v>
      </c>
      <c r="B117" s="17"/>
      <c r="C117" s="18">
        <v>115</v>
      </c>
      <c r="D117" s="44">
        <v>60</v>
      </c>
      <c r="E117" s="44">
        <v>41.5</v>
      </c>
      <c r="F117" s="37">
        <f t="shared" si="29"/>
        <v>69.166666666666671</v>
      </c>
      <c r="G117" s="38">
        <f t="shared" si="33"/>
        <v>-63.913043478260867</v>
      </c>
    </row>
    <row r="118" spans="1:7" ht="126" x14ac:dyDescent="0.2">
      <c r="A118" s="13" t="s">
        <v>229</v>
      </c>
      <c r="B118" s="14" t="s">
        <v>230</v>
      </c>
      <c r="C118" s="15">
        <f>C119</f>
        <v>2</v>
      </c>
      <c r="D118" s="15">
        <f t="shared" ref="D118:E118" si="41">D119</f>
        <v>0</v>
      </c>
      <c r="E118" s="15">
        <f t="shared" si="41"/>
        <v>68.8</v>
      </c>
      <c r="F118" s="37"/>
      <c r="G118" s="36">
        <f t="shared" si="33"/>
        <v>3340</v>
      </c>
    </row>
    <row r="119" spans="1:7" ht="84" x14ac:dyDescent="0.2">
      <c r="A119" s="13" t="s">
        <v>231</v>
      </c>
      <c r="B119" s="14" t="s">
        <v>232</v>
      </c>
      <c r="C119" s="15">
        <f>C120+C121</f>
        <v>2</v>
      </c>
      <c r="D119" s="15">
        <f t="shared" ref="D119:E119" si="42">D120+D121</f>
        <v>0</v>
      </c>
      <c r="E119" s="15">
        <f t="shared" si="42"/>
        <v>68.8</v>
      </c>
      <c r="F119" s="37"/>
      <c r="G119" s="36">
        <f t="shared" si="33"/>
        <v>3340</v>
      </c>
    </row>
    <row r="120" spans="1:7" ht="67.5" x14ac:dyDescent="0.2">
      <c r="A120" s="16" t="s">
        <v>233</v>
      </c>
      <c r="B120" s="17" t="s">
        <v>234</v>
      </c>
      <c r="C120" s="18"/>
      <c r="D120" s="44">
        <v>0</v>
      </c>
      <c r="E120" s="44"/>
      <c r="F120" s="37"/>
      <c r="G120" s="38"/>
    </row>
    <row r="121" spans="1:7" ht="45" x14ac:dyDescent="0.2">
      <c r="A121" s="16" t="s">
        <v>235</v>
      </c>
      <c r="B121" s="17" t="s">
        <v>236</v>
      </c>
      <c r="C121" s="18">
        <v>2</v>
      </c>
      <c r="D121" s="44">
        <v>0</v>
      </c>
      <c r="E121" s="44">
        <v>68.8</v>
      </c>
      <c r="F121" s="37"/>
      <c r="G121" s="38">
        <f t="shared" si="33"/>
        <v>3340</v>
      </c>
    </row>
    <row r="122" spans="1:7" ht="63" x14ac:dyDescent="0.2">
      <c r="A122" s="13" t="s">
        <v>237</v>
      </c>
      <c r="B122" s="14" t="s">
        <v>238</v>
      </c>
      <c r="C122" s="15">
        <f>C123</f>
        <v>-58.2</v>
      </c>
      <c r="D122" s="46">
        <f>D123</f>
        <v>-1</v>
      </c>
      <c r="E122" s="46">
        <f>E123</f>
        <v>-1839</v>
      </c>
      <c r="F122" s="35">
        <f t="shared" si="29"/>
        <v>183900</v>
      </c>
      <c r="G122" s="36">
        <f t="shared" si="33"/>
        <v>3059.7938144329896</v>
      </c>
    </row>
    <row r="123" spans="1:7" ht="63" x14ac:dyDescent="0.2">
      <c r="A123" s="13" t="s">
        <v>239</v>
      </c>
      <c r="B123" s="14" t="s">
        <v>240</v>
      </c>
      <c r="C123" s="15">
        <f>C125+C124</f>
        <v>-58.2</v>
      </c>
      <c r="D123" s="15">
        <f>D125+D124</f>
        <v>-1</v>
      </c>
      <c r="E123" s="47">
        <v>-1839</v>
      </c>
      <c r="F123" s="35">
        <f>E123*100/D123</f>
        <v>183900</v>
      </c>
      <c r="G123" s="36">
        <f t="shared" si="33"/>
        <v>3059.7938144329896</v>
      </c>
    </row>
    <row r="124" spans="1:7" ht="67.5" x14ac:dyDescent="0.2">
      <c r="A124" s="48" t="s">
        <v>241</v>
      </c>
      <c r="B124" s="49" t="s">
        <v>242</v>
      </c>
      <c r="C124" s="15"/>
      <c r="D124" s="44">
        <v>0</v>
      </c>
      <c r="E124" s="44">
        <v>-17.100000000000001</v>
      </c>
      <c r="F124" s="37"/>
      <c r="G124" s="38"/>
    </row>
    <row r="125" spans="1:7" ht="56.25" x14ac:dyDescent="0.2">
      <c r="A125" s="48" t="s">
        <v>243</v>
      </c>
      <c r="B125" s="17" t="s">
        <v>240</v>
      </c>
      <c r="C125" s="18">
        <v>-58.2</v>
      </c>
      <c r="D125" s="44">
        <v>-1</v>
      </c>
      <c r="E125" s="44">
        <v>-1821.9</v>
      </c>
      <c r="F125" s="37">
        <f t="shared" si="29"/>
        <v>182190</v>
      </c>
      <c r="G125" s="38">
        <f t="shared" si="33"/>
        <v>3030.4123711340203</v>
      </c>
    </row>
    <row r="127" spans="1:7" s="4" customFormat="1" ht="29.25" customHeight="1" x14ac:dyDescent="0.2">
      <c r="A127" s="68" t="s">
        <v>323</v>
      </c>
      <c r="B127" s="68"/>
      <c r="C127" s="68"/>
      <c r="D127" s="68"/>
      <c r="E127" s="68"/>
      <c r="F127" s="68"/>
      <c r="G127" s="68"/>
    </row>
    <row r="128" spans="1:7" ht="94.5" x14ac:dyDescent="0.2">
      <c r="A128" s="51" t="s">
        <v>247</v>
      </c>
      <c r="B128" s="51" t="s">
        <v>248</v>
      </c>
      <c r="C128" s="50" t="s">
        <v>325</v>
      </c>
      <c r="D128" s="52" t="s">
        <v>285</v>
      </c>
      <c r="E128" s="50" t="s">
        <v>326</v>
      </c>
      <c r="F128" s="50" t="s">
        <v>160</v>
      </c>
      <c r="G128" s="50" t="s">
        <v>286</v>
      </c>
    </row>
    <row r="129" spans="1:9" ht="21" x14ac:dyDescent="0.2">
      <c r="A129" s="13" t="s">
        <v>287</v>
      </c>
      <c r="B129" s="14" t="s">
        <v>249</v>
      </c>
      <c r="C129" s="15">
        <v>55602</v>
      </c>
      <c r="D129" s="53">
        <f>D130+D131+D132+D133+D134+D135+D136</f>
        <v>134558.79999999999</v>
      </c>
      <c r="E129" s="53">
        <f>E130+E131+E132+E133+E134+E135+E136</f>
        <v>60155.1</v>
      </c>
      <c r="F129" s="54">
        <f>E129*100/D129</f>
        <v>44.705437325540956</v>
      </c>
      <c r="G129" s="54">
        <f>E129*100/C129-100</f>
        <v>8.1887342181935878</v>
      </c>
      <c r="I129" s="40"/>
    </row>
    <row r="130" spans="1:9" s="4" customFormat="1" ht="45" x14ac:dyDescent="0.2">
      <c r="A130" s="59" t="s">
        <v>250</v>
      </c>
      <c r="B130" s="60" t="s">
        <v>251</v>
      </c>
      <c r="C130" s="58">
        <v>4000.3</v>
      </c>
      <c r="D130" s="55">
        <v>8708</v>
      </c>
      <c r="E130" s="55">
        <v>3903.6</v>
      </c>
      <c r="F130" s="56"/>
      <c r="G130" s="54"/>
    </row>
    <row r="131" spans="1:9" ht="56.25" x14ac:dyDescent="0.2">
      <c r="A131" s="16" t="s">
        <v>288</v>
      </c>
      <c r="B131" s="17" t="s">
        <v>252</v>
      </c>
      <c r="C131" s="58">
        <v>31.7</v>
      </c>
      <c r="D131" s="55">
        <v>150</v>
      </c>
      <c r="E131" s="55">
        <v>28.6</v>
      </c>
      <c r="F131" s="56">
        <f t="shared" ref="F131:F165" si="43">E131*100/D131</f>
        <v>19.066666666666666</v>
      </c>
      <c r="G131" s="56">
        <f>E131*100/C131-100</f>
        <v>-9.7791798107255516</v>
      </c>
    </row>
    <row r="132" spans="1:9" ht="59.25" customHeight="1" x14ac:dyDescent="0.2">
      <c r="A132" s="16" t="s">
        <v>289</v>
      </c>
      <c r="B132" s="17" t="s">
        <v>253</v>
      </c>
      <c r="C132" s="58">
        <v>40542.400000000001</v>
      </c>
      <c r="D132" s="55">
        <v>92334.1</v>
      </c>
      <c r="E132" s="55">
        <v>45459.9</v>
      </c>
      <c r="F132" s="56">
        <f t="shared" si="43"/>
        <v>49.234139933134124</v>
      </c>
      <c r="G132" s="56">
        <f t="shared" ref="G132:G165" si="44">E132*100/C132-100</f>
        <v>12.129277003828093</v>
      </c>
    </row>
    <row r="133" spans="1:9" x14ac:dyDescent="0.2">
      <c r="A133" s="16" t="s">
        <v>290</v>
      </c>
      <c r="B133" s="17" t="s">
        <v>291</v>
      </c>
      <c r="C133" s="57"/>
      <c r="D133" s="55">
        <v>213.4</v>
      </c>
      <c r="E133" s="55">
        <v>97</v>
      </c>
      <c r="F133" s="56">
        <f t="shared" si="43"/>
        <v>45.454545454545453</v>
      </c>
      <c r="G133" s="56"/>
    </row>
    <row r="134" spans="1:9" ht="56.25" x14ac:dyDescent="0.2">
      <c r="A134" s="16" t="s">
        <v>292</v>
      </c>
      <c r="B134" s="17" t="s">
        <v>254</v>
      </c>
      <c r="C134" s="61">
        <v>4543.7</v>
      </c>
      <c r="D134" s="55">
        <v>10936.8</v>
      </c>
      <c r="E134" s="55">
        <v>5145.8999999999996</v>
      </c>
      <c r="F134" s="56">
        <f t="shared" si="43"/>
        <v>47.051239850779019</v>
      </c>
      <c r="G134" s="56">
        <f t="shared" si="44"/>
        <v>13.253515857120846</v>
      </c>
    </row>
    <row r="135" spans="1:9" x14ac:dyDescent="0.2">
      <c r="A135" s="16" t="s">
        <v>293</v>
      </c>
      <c r="B135" s="17" t="s">
        <v>255</v>
      </c>
      <c r="C135" s="61"/>
      <c r="D135" s="55">
        <v>652.70000000000005</v>
      </c>
      <c r="E135" s="55">
        <v>0</v>
      </c>
      <c r="F135" s="56">
        <f t="shared" si="43"/>
        <v>0</v>
      </c>
      <c r="G135" s="56"/>
    </row>
    <row r="136" spans="1:9" ht="22.5" x14ac:dyDescent="0.2">
      <c r="A136" s="16" t="s">
        <v>294</v>
      </c>
      <c r="B136" s="17" t="s">
        <v>256</v>
      </c>
      <c r="C136" s="61">
        <v>6483.9</v>
      </c>
      <c r="D136" s="55">
        <v>21563.8</v>
      </c>
      <c r="E136" s="55">
        <v>5520.1</v>
      </c>
      <c r="F136" s="56">
        <f t="shared" si="43"/>
        <v>25.598920412914236</v>
      </c>
      <c r="G136" s="56">
        <f t="shared" si="44"/>
        <v>-14.864510556917907</v>
      </c>
    </row>
    <row r="137" spans="1:9" ht="32.25" customHeight="1" x14ac:dyDescent="0.2">
      <c r="A137" s="13" t="s">
        <v>295</v>
      </c>
      <c r="B137" s="14" t="s">
        <v>257</v>
      </c>
      <c r="C137" s="62">
        <v>280.89999999999998</v>
      </c>
      <c r="D137" s="53">
        <f>D138</f>
        <v>816.5</v>
      </c>
      <c r="E137" s="53">
        <f>E138</f>
        <v>290.10000000000002</v>
      </c>
      <c r="F137" s="56">
        <f t="shared" si="43"/>
        <v>35.529699938763017</v>
      </c>
      <c r="G137" s="56">
        <f t="shared" si="44"/>
        <v>3.275186899252418</v>
      </c>
    </row>
    <row r="138" spans="1:9" ht="45" x14ac:dyDescent="0.2">
      <c r="A138" s="16" t="s">
        <v>296</v>
      </c>
      <c r="B138" s="17" t="s">
        <v>258</v>
      </c>
      <c r="C138" s="63">
        <v>280.89999999999998</v>
      </c>
      <c r="D138" s="55">
        <v>816.5</v>
      </c>
      <c r="E138" s="55">
        <v>290.10000000000002</v>
      </c>
      <c r="F138" s="56">
        <f t="shared" si="43"/>
        <v>35.529699938763017</v>
      </c>
      <c r="G138" s="56">
        <f>E138*100/C138-100</f>
        <v>3.275186899252418</v>
      </c>
    </row>
    <row r="139" spans="1:9" ht="21" x14ac:dyDescent="0.2">
      <c r="A139" s="13" t="s">
        <v>297</v>
      </c>
      <c r="B139" s="14" t="s">
        <v>259</v>
      </c>
      <c r="C139" s="62">
        <v>18475.5</v>
      </c>
      <c r="D139" s="53">
        <f>D140+D141+D142</f>
        <v>55843.399999999994</v>
      </c>
      <c r="E139" s="53">
        <f>E140+E141+E142</f>
        <v>20971.199999999997</v>
      </c>
      <c r="F139" s="54">
        <f t="shared" si="43"/>
        <v>37.553587353205572</v>
      </c>
      <c r="G139" s="54">
        <f t="shared" si="44"/>
        <v>13.508159454412592</v>
      </c>
    </row>
    <row r="140" spans="1:9" x14ac:dyDescent="0.2">
      <c r="A140" s="16" t="s">
        <v>298</v>
      </c>
      <c r="B140" s="17" t="s">
        <v>260</v>
      </c>
      <c r="C140" s="63"/>
      <c r="D140" s="55">
        <v>72</v>
      </c>
      <c r="E140" s="55">
        <v>0</v>
      </c>
      <c r="F140" s="56">
        <f t="shared" si="43"/>
        <v>0</v>
      </c>
      <c r="G140" s="56"/>
    </row>
    <row r="141" spans="1:9" ht="22.5" x14ac:dyDescent="0.2">
      <c r="A141" s="16" t="s">
        <v>299</v>
      </c>
      <c r="B141" s="17" t="s">
        <v>261</v>
      </c>
      <c r="C141" s="63">
        <v>13267.5</v>
      </c>
      <c r="D141" s="55">
        <v>37891.1</v>
      </c>
      <c r="E141" s="55">
        <v>15044.8</v>
      </c>
      <c r="F141" s="56">
        <f t="shared" si="43"/>
        <v>39.705366167780824</v>
      </c>
      <c r="G141" s="56">
        <f t="shared" si="44"/>
        <v>13.395892217825519</v>
      </c>
    </row>
    <row r="142" spans="1:9" ht="22.5" x14ac:dyDescent="0.2">
      <c r="A142" s="16" t="s">
        <v>300</v>
      </c>
      <c r="B142" s="17" t="s">
        <v>262</v>
      </c>
      <c r="C142" s="63">
        <v>5208</v>
      </c>
      <c r="D142" s="55">
        <v>17880.3</v>
      </c>
      <c r="E142" s="55">
        <v>5926.4</v>
      </c>
      <c r="F142" s="56">
        <f t="shared" si="43"/>
        <v>33.144857748471786</v>
      </c>
      <c r="G142" s="56">
        <f t="shared" si="44"/>
        <v>13.794162826420887</v>
      </c>
    </row>
    <row r="143" spans="1:9" ht="21" x14ac:dyDescent="0.2">
      <c r="A143" s="13" t="s">
        <v>301</v>
      </c>
      <c r="B143" s="14" t="s">
        <v>263</v>
      </c>
      <c r="C143" s="62">
        <v>34764.9</v>
      </c>
      <c r="D143" s="53">
        <f>D144+D145+D146</f>
        <v>170324.5</v>
      </c>
      <c r="E143" s="53">
        <f>E144+E145+E146</f>
        <v>20171.800000000003</v>
      </c>
      <c r="F143" s="54">
        <f t="shared" si="43"/>
        <v>11.843158206834602</v>
      </c>
      <c r="G143" s="54">
        <f t="shared" si="44"/>
        <v>-41.97653380277233</v>
      </c>
    </row>
    <row r="144" spans="1:9" x14ac:dyDescent="0.2">
      <c r="A144" s="16" t="s">
        <v>302</v>
      </c>
      <c r="B144" s="17" t="s">
        <v>264</v>
      </c>
      <c r="C144" s="63">
        <v>17322.400000000001</v>
      </c>
      <c r="D144" s="55">
        <v>114155.6</v>
      </c>
      <c r="E144" s="55">
        <v>1501.1</v>
      </c>
      <c r="F144" s="56">
        <f t="shared" si="43"/>
        <v>1.3149595814835189</v>
      </c>
      <c r="G144" s="56">
        <f t="shared" si="44"/>
        <v>-91.334341661663515</v>
      </c>
    </row>
    <row r="145" spans="1:7" x14ac:dyDescent="0.2">
      <c r="A145" s="16" t="s">
        <v>303</v>
      </c>
      <c r="B145" s="17" t="s">
        <v>265</v>
      </c>
      <c r="C145" s="63">
        <v>6165.5</v>
      </c>
      <c r="D145" s="55">
        <v>20562.2</v>
      </c>
      <c r="E145" s="55">
        <v>5048</v>
      </c>
      <c r="F145" s="56">
        <f>E145*100/D145</f>
        <v>24.54990224781395</v>
      </c>
      <c r="G145" s="56">
        <f t="shared" si="44"/>
        <v>-18.125050685264782</v>
      </c>
    </row>
    <row r="146" spans="1:7" x14ac:dyDescent="0.2">
      <c r="A146" s="16" t="s">
        <v>304</v>
      </c>
      <c r="B146" s="17" t="s">
        <v>266</v>
      </c>
      <c r="C146" s="63">
        <v>11277</v>
      </c>
      <c r="D146" s="55">
        <v>35606.699999999997</v>
      </c>
      <c r="E146" s="55">
        <v>13622.7</v>
      </c>
      <c r="F146" s="56">
        <f t="shared" si="43"/>
        <v>38.258810841779777</v>
      </c>
      <c r="G146" s="56">
        <f t="shared" si="44"/>
        <v>20.800744878957175</v>
      </c>
    </row>
    <row r="147" spans="1:7" x14ac:dyDescent="0.2">
      <c r="A147" s="13" t="s">
        <v>305</v>
      </c>
      <c r="B147" s="14" t="s">
        <v>267</v>
      </c>
      <c r="C147" s="62">
        <v>349027.5</v>
      </c>
      <c r="D147" s="53">
        <f>D148+D149+D150+D151+D152</f>
        <v>799590.9</v>
      </c>
      <c r="E147" s="53">
        <f>E148+E149+E150+E151+E152</f>
        <v>403139</v>
      </c>
      <c r="F147" s="54">
        <f t="shared" si="43"/>
        <v>50.418157585335202</v>
      </c>
      <c r="G147" s="54">
        <f t="shared" si="44"/>
        <v>15.503506170717202</v>
      </c>
    </row>
    <row r="148" spans="1:7" x14ac:dyDescent="0.2">
      <c r="A148" s="16" t="s">
        <v>306</v>
      </c>
      <c r="B148" s="17" t="s">
        <v>268</v>
      </c>
      <c r="C148" s="63">
        <v>94576.5</v>
      </c>
      <c r="D148" s="55">
        <v>201314.9</v>
      </c>
      <c r="E148" s="55">
        <v>112442.1</v>
      </c>
      <c r="F148" s="56">
        <f t="shared" si="43"/>
        <v>55.853838935915824</v>
      </c>
      <c r="G148" s="56">
        <f t="shared" si="44"/>
        <v>18.890104835767872</v>
      </c>
    </row>
    <row r="149" spans="1:7" x14ac:dyDescent="0.2">
      <c r="A149" s="16" t="s">
        <v>307</v>
      </c>
      <c r="B149" s="17" t="s">
        <v>269</v>
      </c>
      <c r="C149" s="63">
        <v>210074</v>
      </c>
      <c r="D149" s="55">
        <v>508691.4</v>
      </c>
      <c r="E149" s="55">
        <v>243338.4</v>
      </c>
      <c r="F149" s="56">
        <f t="shared" si="43"/>
        <v>47.836153707336116</v>
      </c>
      <c r="G149" s="56">
        <f t="shared" si="44"/>
        <v>15.834610661005172</v>
      </c>
    </row>
    <row r="150" spans="1:7" x14ac:dyDescent="0.2">
      <c r="A150" s="16" t="s">
        <v>308</v>
      </c>
      <c r="B150" s="17" t="s">
        <v>270</v>
      </c>
      <c r="C150" s="63">
        <v>28547.3</v>
      </c>
      <c r="D150" s="55">
        <v>57314.7</v>
      </c>
      <c r="E150" s="55">
        <v>32650.2</v>
      </c>
      <c r="F150" s="56">
        <f t="shared" si="43"/>
        <v>56.966537380462604</v>
      </c>
      <c r="G150" s="56">
        <f t="shared" si="44"/>
        <v>14.372287396706525</v>
      </c>
    </row>
    <row r="151" spans="1:7" x14ac:dyDescent="0.2">
      <c r="A151" s="16" t="s">
        <v>309</v>
      </c>
      <c r="B151" s="17" t="s">
        <v>310</v>
      </c>
      <c r="C151" s="63">
        <v>1439.9</v>
      </c>
      <c r="D151" s="55">
        <v>2031.3</v>
      </c>
      <c r="E151" s="55">
        <v>698.7</v>
      </c>
      <c r="F151" s="56">
        <f t="shared" si="43"/>
        <v>34.396691773740955</v>
      </c>
      <c r="G151" s="56">
        <f t="shared" si="44"/>
        <v>-51.475796930342391</v>
      </c>
    </row>
    <row r="152" spans="1:7" ht="22.5" x14ac:dyDescent="0.2">
      <c r="A152" s="16" t="s">
        <v>311</v>
      </c>
      <c r="B152" s="17" t="s">
        <v>271</v>
      </c>
      <c r="C152" s="63">
        <v>14389.8</v>
      </c>
      <c r="D152" s="55">
        <v>30238.6</v>
      </c>
      <c r="E152" s="55">
        <v>14009.6</v>
      </c>
      <c r="F152" s="56">
        <f t="shared" si="43"/>
        <v>46.330187244118449</v>
      </c>
      <c r="G152" s="56">
        <f t="shared" si="44"/>
        <v>-2.6421493001987528</v>
      </c>
    </row>
    <row r="153" spans="1:7" x14ac:dyDescent="0.2">
      <c r="A153" s="13" t="s">
        <v>312</v>
      </c>
      <c r="B153" s="14" t="s">
        <v>272</v>
      </c>
      <c r="C153" s="62">
        <v>42198.9</v>
      </c>
      <c r="D153" s="53">
        <f>D154+D155</f>
        <v>110045.3</v>
      </c>
      <c r="E153" s="53">
        <f>E154+E155</f>
        <v>60606.799999999996</v>
      </c>
      <c r="F153" s="54">
        <f t="shared" si="43"/>
        <v>55.074410265590622</v>
      </c>
      <c r="G153" s="54">
        <f t="shared" si="44"/>
        <v>43.62175317366092</v>
      </c>
    </row>
    <row r="154" spans="1:7" x14ac:dyDescent="0.2">
      <c r="A154" s="16" t="s">
        <v>313</v>
      </c>
      <c r="B154" s="17" t="s">
        <v>273</v>
      </c>
      <c r="C154" s="63">
        <v>39453.599999999999</v>
      </c>
      <c r="D154" s="55">
        <v>98313.7</v>
      </c>
      <c r="E154" s="55">
        <v>54847.199999999997</v>
      </c>
      <c r="F154" s="56">
        <f t="shared" si="43"/>
        <v>55.787952238599502</v>
      </c>
      <c r="G154" s="56">
        <f t="shared" si="44"/>
        <v>39.0169718352698</v>
      </c>
    </row>
    <row r="155" spans="1:7" ht="22.5" x14ac:dyDescent="0.2">
      <c r="A155" s="16" t="s">
        <v>314</v>
      </c>
      <c r="B155" s="17" t="s">
        <v>274</v>
      </c>
      <c r="C155" s="63">
        <v>2745.3</v>
      </c>
      <c r="D155" s="55">
        <v>11731.6</v>
      </c>
      <c r="E155" s="55">
        <v>5759.6</v>
      </c>
      <c r="F155" s="56">
        <f t="shared" si="43"/>
        <v>49.094752633911824</v>
      </c>
      <c r="G155" s="56">
        <f t="shared" si="44"/>
        <v>109.79856481987395</v>
      </c>
    </row>
    <row r="156" spans="1:7" x14ac:dyDescent="0.2">
      <c r="A156" s="13" t="s">
        <v>315</v>
      </c>
      <c r="B156" s="14" t="s">
        <v>275</v>
      </c>
      <c r="C156" s="64">
        <v>22824.1</v>
      </c>
      <c r="D156" s="53">
        <f>D157+D158+D159</f>
        <v>43765.899999999994</v>
      </c>
      <c r="E156" s="53">
        <f>E157+E158+E159</f>
        <v>14087.9</v>
      </c>
      <c r="F156" s="54">
        <f t="shared" si="43"/>
        <v>32.189215804998874</v>
      </c>
      <c r="G156" s="54">
        <f t="shared" si="44"/>
        <v>-38.276208043252524</v>
      </c>
    </row>
    <row r="157" spans="1:7" x14ac:dyDescent="0.2">
      <c r="A157" s="16" t="s">
        <v>316</v>
      </c>
      <c r="B157" s="17" t="s">
        <v>276</v>
      </c>
      <c r="C157" s="65">
        <v>5028.2</v>
      </c>
      <c r="D157" s="55">
        <v>10241.799999999999</v>
      </c>
      <c r="E157" s="55">
        <v>5000</v>
      </c>
      <c r="F157" s="56">
        <f t="shared" si="43"/>
        <v>48.819543439629754</v>
      </c>
      <c r="G157" s="56">
        <f t="shared" si="44"/>
        <v>-0.56083687999681331</v>
      </c>
    </row>
    <row r="158" spans="1:7" x14ac:dyDescent="0.2">
      <c r="A158" s="16" t="s">
        <v>317</v>
      </c>
      <c r="B158" s="17" t="s">
        <v>277</v>
      </c>
      <c r="C158" s="65">
        <v>6890.7</v>
      </c>
      <c r="D158" s="55">
        <v>16643.599999999999</v>
      </c>
      <c r="E158" s="55">
        <v>5107.8999999999996</v>
      </c>
      <c r="F158" s="56">
        <f t="shared" si="43"/>
        <v>30.689874786704799</v>
      </c>
      <c r="G158" s="56">
        <f t="shared" si="44"/>
        <v>-25.872552861102648</v>
      </c>
    </row>
    <row r="159" spans="1:7" x14ac:dyDescent="0.2">
      <c r="A159" s="16" t="s">
        <v>318</v>
      </c>
      <c r="B159" s="17" t="s">
        <v>278</v>
      </c>
      <c r="C159" s="65">
        <v>10905.2</v>
      </c>
      <c r="D159" s="55">
        <v>16880.5</v>
      </c>
      <c r="E159" s="55">
        <v>3980</v>
      </c>
      <c r="F159" s="56">
        <f t="shared" si="43"/>
        <v>23.577500666449453</v>
      </c>
      <c r="G159" s="56">
        <f t="shared" si="44"/>
        <v>-63.503649635036496</v>
      </c>
    </row>
    <row r="160" spans="1:7" ht="21" x14ac:dyDescent="0.2">
      <c r="A160" s="13" t="s">
        <v>319</v>
      </c>
      <c r="B160" s="14" t="s">
        <v>279</v>
      </c>
      <c r="C160" s="64">
        <v>1857.1</v>
      </c>
      <c r="D160" s="53">
        <f>D161+D162</f>
        <v>5168.7</v>
      </c>
      <c r="E160" s="53">
        <f>E161+E162</f>
        <v>2562.9</v>
      </c>
      <c r="F160" s="54">
        <f t="shared" si="43"/>
        <v>49.585002031458586</v>
      </c>
      <c r="G160" s="54">
        <f t="shared" si="44"/>
        <v>38.005492434440811</v>
      </c>
    </row>
    <row r="161" spans="1:7" x14ac:dyDescent="0.2">
      <c r="A161" s="16" t="s">
        <v>320</v>
      </c>
      <c r="B161" s="17" t="s">
        <v>280</v>
      </c>
      <c r="C161" s="65">
        <v>1763</v>
      </c>
      <c r="D161" s="55">
        <v>5058.7</v>
      </c>
      <c r="E161" s="55">
        <v>2514.5</v>
      </c>
      <c r="F161" s="56">
        <f t="shared" si="43"/>
        <v>49.706446320200847</v>
      </c>
      <c r="G161" s="56">
        <f t="shared" si="44"/>
        <v>42.626205331820756</v>
      </c>
    </row>
    <row r="162" spans="1:7" s="4" customFormat="1" x14ac:dyDescent="0.2">
      <c r="A162" s="66" t="s">
        <v>281</v>
      </c>
      <c r="B162" s="67" t="s">
        <v>282</v>
      </c>
      <c r="C162" s="65">
        <v>94.1</v>
      </c>
      <c r="D162" s="55">
        <v>110</v>
      </c>
      <c r="E162" s="55">
        <v>48.4</v>
      </c>
      <c r="F162" s="56">
        <f t="shared" si="43"/>
        <v>44</v>
      </c>
      <c r="G162" s="56">
        <f t="shared" si="44"/>
        <v>-48.565356004250795</v>
      </c>
    </row>
    <row r="163" spans="1:7" ht="31.5" x14ac:dyDescent="0.2">
      <c r="A163" s="13" t="s">
        <v>321</v>
      </c>
      <c r="B163" s="14" t="s">
        <v>283</v>
      </c>
      <c r="C163" s="64">
        <v>27.9</v>
      </c>
      <c r="D163" s="53">
        <v>580</v>
      </c>
      <c r="E163" s="53">
        <v>101.6</v>
      </c>
      <c r="F163" s="54">
        <f t="shared" si="43"/>
        <v>17.517241379310345</v>
      </c>
      <c r="G163" s="54">
        <f t="shared" si="44"/>
        <v>264.15770609318997</v>
      </c>
    </row>
    <row r="164" spans="1:7" ht="33.75" x14ac:dyDescent="0.2">
      <c r="A164" s="16" t="s">
        <v>322</v>
      </c>
      <c r="B164" s="17" t="s">
        <v>284</v>
      </c>
      <c r="C164" s="65">
        <v>27.9</v>
      </c>
      <c r="D164" s="55">
        <v>580</v>
      </c>
      <c r="E164" s="55">
        <v>101.6</v>
      </c>
      <c r="F164" s="56">
        <f t="shared" si="43"/>
        <v>17.517241379310345</v>
      </c>
      <c r="G164" s="56">
        <f t="shared" si="44"/>
        <v>264.15770609318997</v>
      </c>
    </row>
    <row r="165" spans="1:7" x14ac:dyDescent="0.2">
      <c r="A165" s="10" t="s">
        <v>0</v>
      </c>
      <c r="B165" s="11"/>
      <c r="C165" s="12">
        <f>C163+C160+C156+C153+C147+C143+C139+C137+C129</f>
        <v>525058.80000000005</v>
      </c>
      <c r="D165" s="12">
        <f t="shared" ref="D165" si="45">D163+D160+D156+D153+D147+D143+D139+D137+D129</f>
        <v>1320694</v>
      </c>
      <c r="E165" s="12">
        <f>E163+E160+E156+E153+E147+E143+E139+E137+E129</f>
        <v>582086.40000000002</v>
      </c>
      <c r="F165" s="54">
        <f t="shared" si="43"/>
        <v>44.074282157714052</v>
      </c>
      <c r="G165" s="54">
        <f t="shared" si="44"/>
        <v>10.861183547442678</v>
      </c>
    </row>
  </sheetData>
  <mergeCells count="2">
    <mergeCell ref="A127:G127"/>
    <mergeCell ref="A2:G2"/>
  </mergeCells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ДЧБ</vt:lpstr>
      <vt:lpstr>ДЧБ!LAST_CELL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PUSER27_1</dc:creator>
  <dc:description>POI HSSF rep:2.39.0.102</dc:description>
  <cp:lastModifiedBy>PUSER00_7</cp:lastModifiedBy>
  <cp:lastPrinted>2018-08-08T10:23:52Z</cp:lastPrinted>
  <dcterms:created xsi:type="dcterms:W3CDTF">2016-06-16T14:16:52Z</dcterms:created>
  <dcterms:modified xsi:type="dcterms:W3CDTF">2018-08-08T10:25:04Z</dcterms:modified>
</cp:coreProperties>
</file>