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390" windowWidth="14940" windowHeight="9030"/>
  </bookViews>
  <sheets>
    <sheet name="ДЧБ" sheetId="1" r:id="rId1"/>
  </sheets>
  <definedNames>
    <definedName name="LAST_CELL" localSheetId="0">ДЧБ!$K$72</definedName>
  </definedNames>
  <calcPr calcId="124519"/>
</workbook>
</file>

<file path=xl/calcChain.xml><?xml version="1.0" encoding="utf-8"?>
<calcChain xmlns="http://schemas.openxmlformats.org/spreadsheetml/2006/main">
  <c r="C143" i="1"/>
  <c r="D94"/>
  <c r="C94"/>
  <c r="G67"/>
  <c r="G66"/>
  <c r="E65"/>
  <c r="D65"/>
  <c r="C65"/>
  <c r="G65" s="1"/>
  <c r="G64"/>
  <c r="F64"/>
  <c r="G63"/>
  <c r="F63"/>
  <c r="G62"/>
  <c r="G61"/>
  <c r="F61"/>
  <c r="G60"/>
  <c r="F60"/>
  <c r="G57"/>
  <c r="G55"/>
  <c r="G53"/>
  <c r="G52"/>
  <c r="G50"/>
  <c r="G49"/>
  <c r="E48"/>
  <c r="F48" s="1"/>
  <c r="D48"/>
  <c r="C48"/>
  <c r="G47"/>
  <c r="F47"/>
  <c r="G46"/>
  <c r="G45"/>
  <c r="F45"/>
  <c r="F44"/>
  <c r="E43"/>
  <c r="D43"/>
  <c r="C43"/>
  <c r="C5" s="1"/>
  <c r="G42"/>
  <c r="E41"/>
  <c r="C41"/>
  <c r="G41" s="1"/>
  <c r="F40"/>
  <c r="G39"/>
  <c r="G38"/>
  <c r="F38"/>
  <c r="G37"/>
  <c r="G36"/>
  <c r="F36"/>
  <c r="F35"/>
  <c r="E35"/>
  <c r="G35" s="1"/>
  <c r="D35"/>
  <c r="C35"/>
  <c r="G34"/>
  <c r="F34"/>
  <c r="G33"/>
  <c r="F33"/>
  <c r="G32"/>
  <c r="F32"/>
  <c r="G30"/>
  <c r="F30"/>
  <c r="F29"/>
  <c r="E29"/>
  <c r="D29"/>
  <c r="C29"/>
  <c r="G28"/>
  <c r="G27"/>
  <c r="C26"/>
  <c r="G26" s="1"/>
  <c r="G25"/>
  <c r="F25"/>
  <c r="E24"/>
  <c r="G24" s="1"/>
  <c r="D24"/>
  <c r="C24"/>
  <c r="G23"/>
  <c r="F23"/>
  <c r="G22"/>
  <c r="F22"/>
  <c r="G21"/>
  <c r="G20"/>
  <c r="F20"/>
  <c r="G19"/>
  <c r="G18"/>
  <c r="F18"/>
  <c r="G17"/>
  <c r="F17"/>
  <c r="F16"/>
  <c r="E16"/>
  <c r="D16"/>
  <c r="C16"/>
  <c r="G15"/>
  <c r="G14"/>
  <c r="F14"/>
  <c r="G13"/>
  <c r="F13"/>
  <c r="G12"/>
  <c r="F12"/>
  <c r="E11"/>
  <c r="F11" s="1"/>
  <c r="D11"/>
  <c r="C11"/>
  <c r="G9"/>
  <c r="F9"/>
  <c r="G8"/>
  <c r="F8"/>
  <c r="G7"/>
  <c r="F7"/>
  <c r="E6"/>
  <c r="G6" s="1"/>
  <c r="D6"/>
  <c r="C6"/>
  <c r="D5"/>
  <c r="G11" l="1"/>
  <c r="G43"/>
  <c r="G48"/>
  <c r="F43"/>
  <c r="G16"/>
  <c r="G29"/>
  <c r="F6"/>
  <c r="E5"/>
  <c r="F24"/>
  <c r="F5" l="1"/>
  <c r="G5"/>
  <c r="F75" l="1"/>
  <c r="F136" l="1"/>
  <c r="E73"/>
  <c r="F73" s="1"/>
  <c r="D73"/>
  <c r="E91"/>
  <c r="D91"/>
  <c r="E88"/>
  <c r="D88"/>
  <c r="G89"/>
  <c r="E86"/>
  <c r="D86"/>
  <c r="E76"/>
  <c r="D76"/>
  <c r="D69" l="1"/>
  <c r="E69"/>
  <c r="F110"/>
  <c r="E68" l="1"/>
  <c r="E94" s="1"/>
  <c r="F69"/>
  <c r="G141"/>
  <c r="F141"/>
  <c r="G99"/>
  <c r="G100"/>
  <c r="G102"/>
  <c r="G104"/>
  <c r="G105"/>
  <c r="G106"/>
  <c r="G109"/>
  <c r="G110"/>
  <c r="G111"/>
  <c r="G112"/>
  <c r="G113"/>
  <c r="G114"/>
  <c r="G116"/>
  <c r="G117"/>
  <c r="G118"/>
  <c r="G119"/>
  <c r="G121"/>
  <c r="G122"/>
  <c r="G123"/>
  <c r="G124"/>
  <c r="G125"/>
  <c r="G126"/>
  <c r="G127"/>
  <c r="G128"/>
  <c r="G129"/>
  <c r="G130"/>
  <c r="G133"/>
  <c r="G134"/>
  <c r="G135"/>
  <c r="G136"/>
  <c r="G98"/>
  <c r="F99"/>
  <c r="F100"/>
  <c r="F102"/>
  <c r="F104"/>
  <c r="F105"/>
  <c r="F106"/>
  <c r="F107"/>
  <c r="F109"/>
  <c r="F111"/>
  <c r="F112"/>
  <c r="F114"/>
  <c r="F116"/>
  <c r="F117"/>
  <c r="F118"/>
  <c r="F119"/>
  <c r="F121"/>
  <c r="F122"/>
  <c r="F123"/>
  <c r="F124"/>
  <c r="F125"/>
  <c r="F126"/>
  <c r="F127"/>
  <c r="F128"/>
  <c r="F129"/>
  <c r="F130"/>
  <c r="F131"/>
  <c r="F133"/>
  <c r="F134"/>
  <c r="F135"/>
  <c r="F98"/>
  <c r="G71" l="1"/>
  <c r="G72"/>
  <c r="G73"/>
  <c r="G75"/>
  <c r="G77"/>
  <c r="G78"/>
  <c r="G80"/>
  <c r="G84"/>
  <c r="G85"/>
  <c r="G86"/>
  <c r="G87"/>
  <c r="G88"/>
  <c r="G90"/>
  <c r="G91"/>
  <c r="G93"/>
  <c r="F70"/>
  <c r="F71"/>
  <c r="F74"/>
  <c r="F76"/>
  <c r="F77"/>
  <c r="F78"/>
  <c r="F79"/>
  <c r="F80"/>
  <c r="F81"/>
  <c r="F83"/>
  <c r="F84"/>
  <c r="F85"/>
  <c r="F86"/>
  <c r="F87"/>
  <c r="G76" l="1"/>
  <c r="G70" l="1"/>
  <c r="D68"/>
  <c r="E143"/>
  <c r="G69" l="1"/>
  <c r="F68"/>
  <c r="G68" l="1"/>
  <c r="D143"/>
  <c r="F94"/>
  <c r="F143" s="1"/>
  <c r="G94" l="1"/>
  <c r="G143" s="1"/>
</calcChain>
</file>

<file path=xl/sharedStrings.xml><?xml version="1.0" encoding="utf-8"?>
<sst xmlns="http://schemas.openxmlformats.org/spreadsheetml/2006/main" count="280" uniqueCount="278">
  <si>
    <t>КВД</t>
  </si>
  <si>
    <t>Наименование КВД</t>
  </si>
  <si>
    <t>Итого</t>
  </si>
  <si>
    <t xml:space="preserve"> тыс. руб.</t>
  </si>
  <si>
    <t>п. 9,2</t>
  </si>
  <si>
    <t>Исполнено за 1 квартал 2018 года</t>
  </si>
  <si>
    <t>2 00 00 000 00 0000 000</t>
  </si>
  <si>
    <t>БЕЗВОЗМЕЗДНЫЕ ПОСТУПЛЕНИЯ</t>
  </si>
  <si>
    <t>2 02 00 000 00 0000 000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</si>
  <si>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</si>
  <si>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</si>
  <si>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бюджетам муниципальных районов на выравнивание бюджетной обеспеченности</t>
  </si>
  <si>
    <t>Дотации бюджетам муниципальных районов на поддержку мер по обеспечению сбалансированности бюджетов</t>
  </si>
  <si>
    <t>Субсидии бюджетам бюджетной системы Российской Федерации (межбюджетные субсидии)</t>
  </si>
  <si>
    <t>Прочие субсидии бюджетам муниципальных районов</t>
  </si>
  <si>
    <t>Субвенции бюджетам бюджетной системы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</si>
  <si>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</si>
  <si>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</si>
  <si>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</si>
  <si>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</si>
  <si>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государственную регистрацию актов гражданского состояния</t>
  </si>
  <si>
    <t>Прочие субвенции бюджетам муниципальных районов</t>
  </si>
  <si>
    <t>Иные межбюджетные трансферты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</si>
  <si>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</si>
  <si>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2 18 00 000 00 0000 000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</si>
  <si>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</si>
  <si>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Доходы бюджетов муниципальных районов от возврата автономными учреждениями остатков субсидий прошлых лет</t>
  </si>
  <si>
    <t>2 19 00 000 00 0000 000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</si>
  <si>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</si>
  <si>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муниципальных районов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</si>
  <si>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</si>
  <si>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Субсидия бюджетам муниципальных районов на поддержку отрасли культуры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</si>
  <si>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</si>
  <si>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КФСР</t>
  </si>
  <si>
    <t>Наименование кода</t>
  </si>
  <si>
    <t>0100</t>
  </si>
  <si>
    <t>ОБЩЕГОСУДАРСТВЕННЫЕ ВОПРОСЫ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</si>
  <si>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</si>
  <si>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</si>
  <si>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</si>
  <si>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</si>
  <si>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</si>
  <si>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</si>
  <si>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</si>
  <si>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</si>
  <si>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</si>
  <si>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</si>
  <si>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</si>
  <si>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</si>
  <si>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</si>
  <si>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</si>
  <si>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</si>
  <si>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</si>
  <si>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</si>
  <si>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</si>
  <si>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0400</t>
  </si>
  <si>
    <t>НАЦИОНАЛЬНАЯ ЭКОНОМИКА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</si>
  <si>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</si>
  <si>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</si>
  <si>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</si>
  <si>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</si>
  <si>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</si>
  <si>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</si>
  <si>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</si>
  <si>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</si>
  <si>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</si>
  <si>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</si>
  <si>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</si>
  <si>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</si>
  <si>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</si>
  <si>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</si>
  <si>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</si>
  <si>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</si>
  <si>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</si>
  <si>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</si>
  <si>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</si>
  <si>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</si>
  <si>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0707</t>
  </si>
  <si>
    <t>Молодежная политика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</si>
  <si>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</si>
  <si>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</si>
  <si>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</si>
  <si>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</si>
  <si>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</si>
  <si>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</si>
  <si>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</si>
  <si>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</si>
  <si>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</si>
  <si>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</si>
  <si>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</si>
  <si>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</si>
  <si>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</si>
  <si>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</si>
  <si>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</si>
  <si>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</si>
  <si>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1100</t>
  </si>
  <si>
    <t>ФИЗИЧЕСКАЯ КУЛЬТУРА И СПОРТ</t>
  </si>
  <si>
    <t>1101</t>
  </si>
  <si>
    <t>Физическая культура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</si>
  <si>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</si>
  <si>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</si>
  <si>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</si>
  <si>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</si>
  <si>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1400</t>
  </si>
  <si>
    <t>МЕЖБЮДЖЕТНЫЕ ТРАНСФЕРТЫ ОБЩЕГО ХАРАКТЕРА БЮДЖЕТАМ СУБЪЕКТОВ РОССИЙСКОЙ ФЕДЕРАЦИИ И МУНИЦИПАЛЬНЫХ ОБРАЗОВАНИЙ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</si>
  <si>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</si>
  <si>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</si>
  <si>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1402</t>
  </si>
  <si>
    <t>Иные дотации</t>
  </si>
  <si>
    <t>0105</t>
  </si>
  <si>
    <t>Судебная система</t>
  </si>
  <si>
    <t>Источники внутреннего финансирования дефицита бюджета</t>
  </si>
  <si>
    <t>Бюджетные кредиты от других бюджетов бюджетной системы Российской Федерации</t>
  </si>
  <si>
    <t>Изменение остатков средств на счетах по учету средств бюджета</t>
  </si>
  <si>
    <t>Итого источников финансирования</t>
  </si>
  <si>
    <t>Кредиты кредитных организаций в валюте Российской Федерации</t>
  </si>
  <si>
    <t>Бюджетные назначения 2019 год</t>
  </si>
  <si>
    <t>Исполнено за 1 квартал 2019 года</t>
  </si>
  <si>
    <t>% исполнения за 1 квартал 2019 года</t>
  </si>
  <si>
    <t>% роста/снижения доходов в сравнении с 1 кварталом 2018 года</t>
  </si>
  <si>
    <t xml:space="preserve">Сведения об исполнении бюджета муниципального образования муниципального района "Сыктывдинский" за 1 квартал 2019 года в разрезе видов доходов                        </t>
  </si>
  <si>
    <t xml:space="preserve">Сведения об исполнении бюджета муниципального образования муниципального района "Сыктывдинский" за 1 квартал 2019 года расходной части бюджета по разделам, подразделам  </t>
  </si>
  <si>
    <t>2 02 15 001 05 0000 150</t>
  </si>
  <si>
    <t>2 02 15 002 05 0000 150</t>
  </si>
  <si>
    <t>2 02 20 000 00 0000 150</t>
  </si>
  <si>
    <t>2 02 10 000 00 0000 150</t>
  </si>
  <si>
    <t>2 02 25 519 05 0000 150</t>
  </si>
  <si>
    <t>2 02 29 999 05 0000 150</t>
  </si>
  <si>
    <t>2 02 30 000 00 0000 150</t>
  </si>
  <si>
    <t>2 02 30 024 05 0000 150</t>
  </si>
  <si>
    <t>2 02 30 029 05 0000 150</t>
  </si>
  <si>
    <t>2 02 35 082 05 0000 150</t>
  </si>
  <si>
    <t>2 02 35 118 05 0000 150</t>
  </si>
  <si>
    <t>2 02 35 120 05 0000 150</t>
  </si>
  <si>
    <t>2 02 35 135 05 0000 150</t>
  </si>
  <si>
    <t>2 02 35 930 05 0000 150</t>
  </si>
  <si>
    <t>2 02 39 999 05 0000 150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</si>
  <si>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</si>
  <si>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2 02 35 176 05 0000 150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</si>
  <si>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</si>
  <si>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2 18 05 020 05 0000 150</t>
  </si>
  <si>
    <t>2 18 05 030 05 0000 150</t>
  </si>
  <si>
    <t>Доходы бюджетов муниципальных районов от возврата иными организациями остатков субсидий прошлых лет</t>
  </si>
  <si>
    <t>2 19 60 010 05 0000 150</t>
  </si>
  <si>
    <t>2 19 35 118 05 0000 150</t>
  </si>
  <si>
    <t>2 02 40 014 05 0000 150</t>
  </si>
  <si>
    <t>2 02 40 000 00 0000 150</t>
  </si>
  <si>
    <t>1 00 00 000 00 0000 000</t>
  </si>
  <si>
    <t>НАЛОГОВЫЕ И НЕНАЛОГОВЫЕ ДОХОДЫ</t>
  </si>
  <si>
    <t>1 01 00 000 00 0000 000</t>
  </si>
  <si>
    <t>НАЛОГИ НА ПРИБЫЛЬ, ДОХОДЫ</t>
  </si>
  <si>
    <t>1 01 02 010 01 0000 110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</si>
  <si>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</t>
  </si>
  <si>
    <t>1 01 02 020 01 0000 110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</si>
  <si>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</si>
  <si>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1 01 02 030 01 0000 110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</si>
  <si>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</si>
  <si>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1 01 02 050 01 0000 110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</si>
  <si>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</si>
  <si>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1 03 00 000 00 0000 000</t>
  </si>
  <si>
    <t>НАЛОГИ НА ТОВАРЫ (РАБОТЫ, УСЛУГИ), РЕАЛИЗУЕМЫЕ НА ТЕРРИТОРИИ РОССИЙСКОЙ ФЕДЕРАЦИИ</t>
  </si>
  <si>
    <t>1 03 02 231 01 0000 110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</si>
  <si>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</si>
  <si>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1 03 02 241 01 0000 110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</si>
  <si>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</si>
  <si>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1 03 02 251 01 0000 110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</si>
  <si>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</si>
  <si>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1 03 02 261 01 0000 110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</si>
  <si>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</si>
  <si>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1 05 00 000 00 0000 000</t>
  </si>
  <si>
    <t>НАЛОГИ НА СОВОКУПНЫЙ ДОХОД</t>
  </si>
  <si>
    <t>1 05 01 011 01 0000 110</t>
  </si>
  <si>
    <t>Налог, взимаемый с налогоплательщиков, выбравших в качестве объекта налогообложения доходы</t>
  </si>
  <si>
    <t>1 05 01 021 01 0000 110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</si>
  <si>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</si>
  <si>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1 05 01 022 01 0000 110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</si>
  <si>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</si>
  <si>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1 05 02 010 02 0000 110</t>
  </si>
  <si>
    <t>Единый налог на вмененный доход для отдельных видов деятельности</t>
  </si>
  <si>
    <t>1 05 02 020 02 0000 110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</si>
  <si>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</si>
  <si>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1 05 03 010 01 0000 110</t>
  </si>
  <si>
    <t>Единый сельскохозяйственный налог</t>
  </si>
  <si>
    <t>1 05 04 020 02 0000 110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</si>
  <si>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</si>
  <si>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1 08 00 000 00 0000 000</t>
  </si>
  <si>
    <t>ГОСУДАРСТВЕННАЯ ПОШЛИНА</t>
  </si>
  <si>
    <t>1 08 03 010 01 0000 110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</si>
  <si>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</si>
  <si>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1 09 00 000 00 0000 000</t>
  </si>
  <si>
    <t>ЗАДОЛЖЕННОСТЬ И ПЕРЕРАСЧЕТЫ ПО ОТМЕНЕННЫМ НАЛОГАМ, СБОРАМ И ИНЫМ ОБЯЗАТЕЛЬНЫМ ПЛАТЕЖАМ</t>
  </si>
  <si>
    <t>1 09 07 033 05 0000 110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</si>
  <si>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</si>
  <si>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1 09 07 053 05 0000 110</t>
  </si>
  <si>
    <t>Прочие местные налоги и сборы, мобилизуемые на территориях муниципальных районов</t>
  </si>
  <si>
    <t>1 11 00 000 00 0000 000</t>
  </si>
  <si>
    <t>ДОХОДЫ ОТ ИСПОЛЬЗОВАНИЯ ИМУЩЕСТВА, НАХОДЯЩЕГОСЯ В ГОСУДАРСТВЕННОЙ И МУНИЦИПАЛЬНОЙ СОБСТВЕННОСТИ</t>
  </si>
  <si>
    <t>1 11 05 013 05 0000 120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</si>
  <si>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</si>
  <si>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1 11 05 025 05 0000 120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</si>
  <si>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</si>
  <si>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1 11 05 035 05 0000 120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</si>
  <si>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</si>
  <si>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1 11 05 075 05 0000 120</t>
  </si>
  <si>
    <t>Доходы от сдачи в аренду имущества, составляющего казну муниципальных районов (за исключением земельных участков)</t>
  </si>
  <si>
    <t>1 11 09 045 05 0000 120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</si>
  <si>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</si>
  <si>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1 12 00 000 00 0000 000</t>
  </si>
  <si>
    <t>ПЛАТЕЖИ ПРИ ПОЛЬЗОВАНИИ ПРИРОДНЫМИ РЕСУРСАМИ</t>
  </si>
  <si>
    <t>1 12 01 010 01 0000 120</t>
  </si>
  <si>
    <t>Плата за выбросы загрязняющих веществ в атмосферный воздух стационарными объектами</t>
  </si>
  <si>
    <t>1 12 01 020 01 0000 120</t>
  </si>
  <si>
    <t>Плата за сбросы загрязняющих веществ в водные объекты</t>
  </si>
  <si>
    <t>1 12 01 030 01 0000 120</t>
  </si>
  <si>
    <t>1 12 01 040 01 0000 120</t>
  </si>
  <si>
    <t>Плата за размещение отходов производства и потребления</t>
  </si>
  <si>
    <t>1 12 01 041 01 0000 120</t>
  </si>
  <si>
    <t>Плата за размещение отходов производства</t>
  </si>
  <si>
    <t>1 13 00 000 00 0000 000</t>
  </si>
  <si>
    <t>ДОХОДЫ ОТ ОКАЗАНИЯ ПЛАТНЫХ УСЛУГ (РАБОТ) И КОМПЕНСАЦИИ ЗАТРАТ ГОСУДАРСТВА</t>
  </si>
  <si>
    <t>1 13 02 995 05 0000 130</t>
  </si>
  <si>
    <t>Прочие доходы от компенсации затрат бюджетов муниципальных районов</t>
  </si>
  <si>
    <t>1 14 00 000 00 0000 000</t>
  </si>
  <si>
    <t>ДОХОДЫ ОТ ПРОДАЖИ МАТЕРИАЛЬНЫХ И НЕМАТЕРИАЛЬНЫХ АКТИВОВ</t>
  </si>
  <si>
    <t>1 14 02 053 05 0000 410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</si>
  <si>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</si>
  <si>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1 14 06 013 05 0000 430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</si>
  <si>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</si>
  <si>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1 14 06 025 05 0000 430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</si>
  <si>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</si>
  <si>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1 14 06 313 10 0000 430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</si>
  <si>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</t>
  </si>
  <si>
    <t>1 16 00 000 00 0000 000</t>
  </si>
  <si>
    <t>ШТРАФЫ, САНКЦИИ, ВОЗМЕЩЕНИЕ УЩЕРБА</t>
  </si>
  <si>
    <t>1 16 03 010 01 0000 140</t>
  </si>
  <si>
    <t>Денежные взыскания (штрафы) за нарушение законодательства о налогах и сборах, предусмотренные статьями 116, 118, статьей 119, пунктами 1 и 2 статьи 120, статьями 125, 126, 128, 129, 129, 132, 133, 134, 135, 135 Налогового кодекса Российской Федерации</t>
  </si>
  <si>
    <t>1 16 03 030 01 0000 140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</si>
  <si>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</si>
  <si>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1 16 06 000 01 0000 140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</si>
  <si>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</si>
  <si>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1 16 08 010 01 0000 140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</si>
  <si>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</si>
  <si>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1 16 08 020 01 0000 140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</si>
  <si>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</si>
  <si>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1 16 25 010 01 0000 140</t>
  </si>
  <si>
    <t>Денежные взыскания (штрафы) за нарушение законодательства Российской Федерации о недрах</t>
  </si>
  <si>
    <t>1 16 25 030 01 0000 140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</si>
  <si>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</si>
  <si>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1 16 25 050 01 0000 140</t>
  </si>
  <si>
    <t>Денежные взыскания (штрафы) за нарушение законодательства в области охраны окружающей среды</t>
  </si>
  <si>
    <t>1 16 25 060 01 0000 140</t>
  </si>
  <si>
    <t>Денежные взыскания (штрафы) за нарушение земельного законодательства</t>
  </si>
  <si>
    <t>1 16 25 074 05 0000 140</t>
  </si>
  <si>
    <t>Денежные взыскания (штрафы) за нарушение лесного законодательства на лесных участках, находящихся в собственности муниципальных районов</t>
  </si>
  <si>
    <t>1 16 28 000 01 0000 140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</si>
  <si>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</si>
  <si>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1 16 30 030 01 0000 140</t>
  </si>
  <si>
    <t>Прочие денежные взыскания (штрафы) за правонарушения в области дорожного движения</t>
  </si>
  <si>
    <t>1 16 33 050 05 0000 140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</si>
  <si>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</si>
  <si>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1 16 35 030 05 0000 140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</si>
  <si>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</si>
  <si>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1 16 43 000 01 0000 140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</si>
  <si>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</si>
  <si>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1 16 90 050 05 0000 140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</si>
  <si>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</si>
  <si>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1 17 00 000 00 0000 000</t>
  </si>
  <si>
    <t>ПРОЧИЕ НЕНАЛОГОВЫЕ ДОХОДЫ</t>
  </si>
  <si>
    <t>1 17 01 050 05 0000 180</t>
  </si>
  <si>
    <t>Невыясненные поступления, зачисляемые в бюджеты муниципальных районов</t>
  </si>
  <si>
    <t>1 17 05 050 05 0000 180</t>
  </si>
  <si>
    <t>Прочие неналоговые доходы бюджетов муниципальных районов</t>
  </si>
  <si>
    <t>Иные источники внутреннего финансирования дефицитов бюджетов</t>
  </si>
  <si>
    <t>Кассовое исполнение 1 кв. 2018       тыс.руб.</t>
  </si>
  <si>
    <t>Ассигнования 1 кв. 2019</t>
  </si>
  <si>
    <t>Кассовое исполнение 1 кв. 2019    тыс.руб.</t>
  </si>
  <si>
    <t>% исполнения за 1 кв. 2019</t>
  </si>
  <si>
    <t>% роста/снижения расходов в сравнении с     1 кв. 2018</t>
  </si>
</sst>
</file>

<file path=xl/styles.xml><?xml version="1.0" encoding="utf-8"?>
<styleSheet xmlns="http://schemas.openxmlformats.org/spreadsheetml/2006/main">
  <numFmts count="6">
    <numFmt numFmtId="43" formatCode="_-* #,##0.00_р_._-;\-* #,##0.00_р_._-;_-* &quot;-&quot;??_р_._-;_-@_-"/>
    <numFmt numFmtId="164" formatCode="0.0"/>
    <numFmt numFmtId="165" formatCode="#,##0.0"/>
    <numFmt numFmtId="166" formatCode="_-* #,##0.0_р_._-;\-* #,##0.0_р_._-;_-* &quot;-&quot;?_р_._-;_-@_-"/>
    <numFmt numFmtId="167" formatCode="_-* #,##0.0_р_._-;\-* #,##0.0_р_._-;_-* &quot;-&quot;??_р_._-;_-@_-"/>
    <numFmt numFmtId="168" formatCode="?"/>
  </numFmts>
  <fonts count="13">
    <font>
      <sz val="10"/>
      <name val="Arial"/>
    </font>
    <font>
      <sz val="8.5"/>
      <name val="MS Sans Serif"/>
    </font>
    <font>
      <b/>
      <sz val="11"/>
      <name val="Times New Roman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8.5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.5"/>
      <name val="MS Sans Serif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0" fillId="0" borderId="0"/>
    <xf numFmtId="43" fontId="11" fillId="0" borderId="0" applyFont="0" applyFill="0" applyBorder="0" applyAlignment="0" applyProtection="0"/>
  </cellStyleXfs>
  <cellXfs count="64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>
      <alignment horizontal="center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4" fillId="0" borderId="1" xfId="0" applyNumberFormat="1" applyFont="1" applyBorder="1" applyAlignment="1" applyProtection="1">
      <alignment horizontal="left" vertical="center" wrapText="1"/>
    </xf>
    <xf numFmtId="164" fontId="5" fillId="0" borderId="1" xfId="0" applyNumberFormat="1" applyFont="1" applyBorder="1" applyAlignment="1" applyProtection="1">
      <alignment horizontal="center" vertical="center"/>
    </xf>
    <xf numFmtId="0" fontId="6" fillId="0" borderId="0" xfId="0" applyFont="1" applyBorder="1" applyAlignment="1" applyProtection="1"/>
    <xf numFmtId="164" fontId="4" fillId="0" borderId="1" xfId="0" applyNumberFormat="1" applyFont="1" applyBorder="1" applyAlignment="1" applyProtection="1">
      <alignment horizontal="center" vertical="center"/>
    </xf>
    <xf numFmtId="0" fontId="4" fillId="0" borderId="0" xfId="0" applyFont="1"/>
    <xf numFmtId="165" fontId="3" fillId="0" borderId="1" xfId="0" applyNumberFormat="1" applyFont="1" applyBorder="1" applyAlignment="1" applyProtection="1">
      <alignment horizontal="center" vertical="center" wrapText="1"/>
    </xf>
    <xf numFmtId="164" fontId="3" fillId="0" borderId="1" xfId="0" applyNumberFormat="1" applyFont="1" applyBorder="1" applyAlignment="1" applyProtection="1">
      <alignment horizontal="center" vertical="center"/>
    </xf>
    <xf numFmtId="0" fontId="9" fillId="0" borderId="0" xfId="0" applyFont="1"/>
    <xf numFmtId="49" fontId="3" fillId="0" borderId="1" xfId="0" applyNumberFormat="1" applyFont="1" applyBorder="1" applyAlignment="1" applyProtection="1">
      <alignment horizontal="left" vertical="center" wrapText="1"/>
    </xf>
    <xf numFmtId="49" fontId="3" fillId="0" borderId="1" xfId="0" applyNumberFormat="1" applyFont="1" applyBorder="1" applyAlignment="1" applyProtection="1">
      <alignment horizontal="center"/>
    </xf>
    <xf numFmtId="49" fontId="3" fillId="0" borderId="1" xfId="0" applyNumberFormat="1" applyFont="1" applyBorder="1" applyAlignment="1" applyProtection="1">
      <alignment horizontal="left"/>
    </xf>
    <xf numFmtId="49" fontId="3" fillId="0" borderId="1" xfId="1" applyNumberFormat="1" applyFont="1" applyBorder="1" applyAlignment="1" applyProtection="1">
      <alignment horizontal="center" vertical="center" wrapText="1"/>
    </xf>
    <xf numFmtId="49" fontId="3" fillId="0" borderId="1" xfId="1" applyNumberFormat="1" applyFont="1" applyBorder="1" applyAlignment="1" applyProtection="1">
      <alignment horizontal="left" vertical="center" wrapText="1"/>
    </xf>
    <xf numFmtId="49" fontId="4" fillId="0" borderId="1" xfId="1" applyNumberFormat="1" applyFont="1" applyBorder="1" applyAlignment="1" applyProtection="1">
      <alignment horizontal="center" vertical="center" wrapText="1"/>
    </xf>
    <xf numFmtId="49" fontId="4" fillId="0" borderId="1" xfId="1" applyNumberFormat="1" applyFont="1" applyBorder="1" applyAlignment="1" applyProtection="1">
      <alignment horizontal="left" vertical="center" wrapText="1"/>
    </xf>
    <xf numFmtId="49" fontId="3" fillId="0" borderId="1" xfId="1" applyNumberFormat="1" applyFont="1" applyBorder="1" applyAlignment="1" applyProtection="1">
      <alignment horizontal="center"/>
    </xf>
    <xf numFmtId="49" fontId="3" fillId="0" borderId="1" xfId="1" applyNumberFormat="1" applyFont="1" applyBorder="1" applyAlignment="1" applyProtection="1">
      <alignment horizontal="left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wrapText="1"/>
    </xf>
    <xf numFmtId="166" fontId="4" fillId="0" borderId="1" xfId="0" applyNumberFormat="1" applyFont="1" applyBorder="1" applyAlignment="1">
      <alignment horizontal="center" vertical="center" wrapText="1"/>
    </xf>
    <xf numFmtId="166" fontId="4" fillId="2" borderId="1" xfId="0" applyNumberFormat="1" applyFont="1" applyFill="1" applyBorder="1" applyAlignment="1">
      <alignment horizontal="center" vertical="center"/>
    </xf>
    <xf numFmtId="166" fontId="0" fillId="0" borderId="0" xfId="0" applyNumberFormat="1"/>
    <xf numFmtId="0" fontId="4" fillId="0" borderId="1" xfId="0" applyNumberFormat="1" applyFont="1" applyBorder="1" applyAlignment="1">
      <alignment horizontal="left" wrapText="1"/>
    </xf>
    <xf numFmtId="165" fontId="0" fillId="0" borderId="0" xfId="0" applyNumberFormat="1"/>
    <xf numFmtId="164" fontId="3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 applyProtection="1">
      <alignment horizontal="center" vertical="center" wrapText="1"/>
    </xf>
    <xf numFmtId="49" fontId="12" fillId="0" borderId="1" xfId="0" applyNumberFormat="1" applyFont="1" applyBorder="1" applyAlignment="1" applyProtection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 wrapText="1"/>
    </xf>
    <xf numFmtId="49" fontId="4" fillId="0" borderId="5" xfId="0" applyNumberFormat="1" applyFont="1" applyBorder="1" applyAlignment="1" applyProtection="1">
      <alignment horizontal="left" vertical="center" wrapText="1"/>
    </xf>
    <xf numFmtId="165" fontId="3" fillId="2" borderId="1" xfId="2" applyNumberFormat="1" applyFont="1" applyFill="1" applyBorder="1" applyAlignment="1" applyProtection="1">
      <alignment horizontal="center" vertical="center" wrapText="1"/>
    </xf>
    <xf numFmtId="167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 applyProtection="1">
      <alignment horizontal="center" vertical="center"/>
    </xf>
    <xf numFmtId="165" fontId="3" fillId="2" borderId="1" xfId="0" applyNumberFormat="1" applyFont="1" applyFill="1" applyBorder="1" applyAlignment="1" applyProtection="1">
      <alignment horizontal="center" vertical="center" wrapText="1"/>
    </xf>
    <xf numFmtId="165" fontId="4" fillId="2" borderId="1" xfId="0" applyNumberFormat="1" applyFont="1" applyFill="1" applyBorder="1" applyAlignment="1" applyProtection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 applyProtection="1">
      <alignment horizontal="center" vertical="center"/>
    </xf>
    <xf numFmtId="168" fontId="4" fillId="0" borderId="1" xfId="0" applyNumberFormat="1" applyFont="1" applyBorder="1" applyAlignment="1" applyProtection="1">
      <alignment horizontal="left" vertical="center" wrapText="1"/>
    </xf>
    <xf numFmtId="168" fontId="4" fillId="0" borderId="5" xfId="0" applyNumberFormat="1" applyFont="1" applyBorder="1" applyAlignment="1" applyProtection="1">
      <alignment horizontal="left" vertical="center" wrapText="1"/>
    </xf>
    <xf numFmtId="49" fontId="4" fillId="2" borderId="1" xfId="0" applyNumberFormat="1" applyFont="1" applyFill="1" applyBorder="1" applyAlignment="1" applyProtection="1">
      <alignment horizontal="left" vertical="center" wrapText="1"/>
    </xf>
    <xf numFmtId="43" fontId="4" fillId="2" borderId="1" xfId="2" applyFont="1" applyFill="1" applyBorder="1" applyAlignment="1" applyProtection="1">
      <alignment horizontal="center" vertical="center"/>
    </xf>
    <xf numFmtId="49" fontId="7" fillId="0" borderId="0" xfId="0" applyNumberFormat="1" applyFont="1" applyBorder="1" applyAlignment="1" applyProtection="1">
      <alignment horizontal="center" wrapText="1"/>
    </xf>
    <xf numFmtId="0" fontId="3" fillId="0" borderId="3" xfId="0" applyNumberFormat="1" applyFont="1" applyBorder="1" applyAlignment="1">
      <alignment horizontal="center"/>
    </xf>
    <xf numFmtId="0" fontId="3" fillId="0" borderId="4" xfId="0" applyNumberFormat="1" applyFont="1" applyBorder="1" applyAlignment="1">
      <alignment horizontal="center"/>
    </xf>
    <xf numFmtId="0" fontId="3" fillId="0" borderId="2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8" fillId="0" borderId="0" xfId="0" applyFont="1" applyBorder="1" applyAlignment="1" applyProtection="1">
      <alignment horizontal="right" wrapText="1"/>
    </xf>
    <xf numFmtId="0" fontId="1" fillId="0" borderId="0" xfId="0" applyFont="1" applyBorder="1" applyAlignment="1" applyProtection="1">
      <alignment horizontal="right" wrapText="1"/>
    </xf>
    <xf numFmtId="166" fontId="3" fillId="2" borderId="1" xfId="0" applyNumberFormat="1" applyFont="1" applyFill="1" applyBorder="1" applyAlignment="1">
      <alignment horizontal="center" vertical="center"/>
    </xf>
    <xf numFmtId="165" fontId="3" fillId="0" borderId="1" xfId="1" applyNumberFormat="1" applyFont="1" applyBorder="1" applyAlignment="1" applyProtection="1">
      <alignment horizontal="center" vertical="center" wrapText="1"/>
    </xf>
    <xf numFmtId="165" fontId="4" fillId="0" borderId="1" xfId="1" applyNumberFormat="1" applyFont="1" applyBorder="1" applyAlignment="1" applyProtection="1">
      <alignment horizontal="center" vertical="center" wrapText="1"/>
    </xf>
    <xf numFmtId="165" fontId="3" fillId="0" borderId="1" xfId="1" applyNumberFormat="1" applyFont="1" applyBorder="1" applyAlignment="1" applyProtection="1">
      <alignment horizontal="center" vertical="center"/>
    </xf>
    <xf numFmtId="165" fontId="4" fillId="0" borderId="1" xfId="0" applyNumberFormat="1" applyFont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65" fontId="3" fillId="0" borderId="1" xfId="0" applyNumberFormat="1" applyFont="1" applyBorder="1" applyAlignment="1" applyProtection="1">
      <alignment horizontal="center" vertical="center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146"/>
  <sheetViews>
    <sheetView showGridLines="0" tabSelected="1" topLeftCell="A95" workbookViewId="0">
      <selection activeCell="C95" sqref="C95"/>
    </sheetView>
  </sheetViews>
  <sheetFormatPr defaultRowHeight="12.75" customHeight="1"/>
  <cols>
    <col min="1" max="1" width="18.42578125" customWidth="1"/>
    <col min="2" max="2" width="22.5703125" customWidth="1"/>
    <col min="3" max="3" width="10.140625" customWidth="1"/>
    <col min="4" max="4" width="11" customWidth="1"/>
    <col min="5" max="5" width="10" customWidth="1"/>
    <col min="6" max="6" width="9.42578125" customWidth="1"/>
    <col min="7" max="7" width="11.42578125" customWidth="1"/>
    <col min="8" max="8" width="13.140625" customWidth="1"/>
    <col min="9" max="11" width="9.140625" customWidth="1"/>
  </cols>
  <sheetData>
    <row r="1" spans="1:11" ht="21.75" customHeight="1">
      <c r="A1" s="55" t="s">
        <v>4</v>
      </c>
      <c r="B1" s="56"/>
      <c r="C1" s="56"/>
      <c r="D1" s="56"/>
      <c r="E1" s="56"/>
      <c r="F1" s="56"/>
      <c r="G1" s="56"/>
      <c r="H1" s="1"/>
      <c r="I1" s="1"/>
      <c r="J1" s="1"/>
      <c r="K1" s="1"/>
    </row>
    <row r="2" spans="1:11" ht="32.25" customHeight="1">
      <c r="A2" s="50" t="s">
        <v>120</v>
      </c>
      <c r="B2" s="50"/>
      <c r="C2" s="50"/>
      <c r="D2" s="50"/>
      <c r="E2" s="50"/>
      <c r="F2" s="50"/>
      <c r="G2" s="50"/>
      <c r="H2" s="2"/>
      <c r="I2" s="2"/>
      <c r="J2" s="2"/>
      <c r="K2" s="2"/>
    </row>
    <row r="3" spans="1:11">
      <c r="B3" s="1"/>
      <c r="C3" s="1"/>
      <c r="D3" s="1"/>
      <c r="F3" s="1"/>
      <c r="G3" s="7" t="s">
        <v>3</v>
      </c>
      <c r="H3" s="1"/>
      <c r="I3" s="1"/>
      <c r="J3" s="1"/>
      <c r="K3" s="1"/>
    </row>
    <row r="4" spans="1:11" ht="61.5" customHeight="1">
      <c r="A4" s="3" t="s">
        <v>0</v>
      </c>
      <c r="B4" s="3" t="s">
        <v>1</v>
      </c>
      <c r="C4" s="3" t="s">
        <v>5</v>
      </c>
      <c r="D4" s="3" t="s">
        <v>116</v>
      </c>
      <c r="E4" s="3" t="s">
        <v>117</v>
      </c>
      <c r="F4" s="24" t="s">
        <v>118</v>
      </c>
      <c r="G4" s="23" t="s">
        <v>119</v>
      </c>
    </row>
    <row r="5" spans="1:11" ht="31.5">
      <c r="A5" s="3" t="s">
        <v>147</v>
      </c>
      <c r="B5" s="13" t="s">
        <v>148</v>
      </c>
      <c r="C5" s="38">
        <f>C6+C11+C16+C24+C29+C35+C43+C48+C65+C26+C41</f>
        <v>74851.599999999991</v>
      </c>
      <c r="D5" s="39">
        <f>D6+D11+D16+D24+D29+D35+D43+D48+D65+D41</f>
        <v>411353.3</v>
      </c>
      <c r="E5" s="39">
        <f>E6+E11+E16+E24+E29+E35+E43+E48+E65+E41</f>
        <v>104553.4</v>
      </c>
      <c r="F5" s="40">
        <f t="shared" ref="F5:F64" si="0">E5*100/D5</f>
        <v>25.416934785742573</v>
      </c>
      <c r="G5" s="41">
        <f t="shared" ref="G5:G67" si="1">E5*100/C5-100</f>
        <v>39.680915304415691</v>
      </c>
    </row>
    <row r="6" spans="1:11" ht="21">
      <c r="A6" s="3" t="s">
        <v>149</v>
      </c>
      <c r="B6" s="13" t="s">
        <v>150</v>
      </c>
      <c r="C6" s="38">
        <f>C7+C8+C9</f>
        <v>55132.2</v>
      </c>
      <c r="D6" s="42">
        <f>D7+D8+D9</f>
        <v>319512.3</v>
      </c>
      <c r="E6" s="38">
        <f>E7+E8+E9+E10</f>
        <v>73977.599999999991</v>
      </c>
      <c r="F6" s="40">
        <f t="shared" si="0"/>
        <v>23.153287056554628</v>
      </c>
      <c r="G6" s="41">
        <f t="shared" si="1"/>
        <v>34.182202052521035</v>
      </c>
    </row>
    <row r="7" spans="1:11" ht="112.5">
      <c r="A7" s="4" t="s">
        <v>151</v>
      </c>
      <c r="B7" s="5" t="s">
        <v>152</v>
      </c>
      <c r="C7" s="43">
        <v>54836.6</v>
      </c>
      <c r="D7" s="43">
        <v>316351.3</v>
      </c>
      <c r="E7" s="43">
        <v>72958.399999999994</v>
      </c>
      <c r="F7" s="44">
        <f t="shared" si="0"/>
        <v>23.062462521886268</v>
      </c>
      <c r="G7" s="45">
        <f t="shared" si="1"/>
        <v>33.046906628054984</v>
      </c>
    </row>
    <row r="8" spans="1:11" ht="180">
      <c r="A8" s="4" t="s">
        <v>153</v>
      </c>
      <c r="B8" s="46" t="s">
        <v>154</v>
      </c>
      <c r="C8" s="43">
        <v>72.099999999999994</v>
      </c>
      <c r="D8" s="43">
        <v>917</v>
      </c>
      <c r="E8" s="43">
        <v>436.4</v>
      </c>
      <c r="F8" s="44">
        <f t="shared" si="0"/>
        <v>47.589967284623775</v>
      </c>
      <c r="G8" s="45">
        <f t="shared" si="1"/>
        <v>505.2704576976422</v>
      </c>
    </row>
    <row r="9" spans="1:11" ht="67.5">
      <c r="A9" s="4" t="s">
        <v>155</v>
      </c>
      <c r="B9" s="5" t="s">
        <v>156</v>
      </c>
      <c r="C9" s="43">
        <v>223.5</v>
      </c>
      <c r="D9" s="43">
        <v>2244</v>
      </c>
      <c r="E9" s="43">
        <v>582.20000000000005</v>
      </c>
      <c r="F9" s="44">
        <f t="shared" si="0"/>
        <v>25.944741532976831</v>
      </c>
      <c r="G9" s="45">
        <f t="shared" si="1"/>
        <v>160.4921700223714</v>
      </c>
    </row>
    <row r="10" spans="1:11" ht="90">
      <c r="A10" s="4" t="s">
        <v>157</v>
      </c>
      <c r="B10" s="37" t="s">
        <v>158</v>
      </c>
      <c r="C10" s="43"/>
      <c r="D10" s="43"/>
      <c r="E10" s="43">
        <v>0.6</v>
      </c>
      <c r="F10" s="44"/>
      <c r="G10" s="45"/>
    </row>
    <row r="11" spans="1:11" ht="63">
      <c r="A11" s="3" t="s">
        <v>159</v>
      </c>
      <c r="B11" s="13" t="s">
        <v>160</v>
      </c>
      <c r="C11" s="38">
        <f>C12+C13+C14+C15</f>
        <v>4165.5</v>
      </c>
      <c r="D11" s="38">
        <f>D12+D13+D14+D15</f>
        <v>19498.3</v>
      </c>
      <c r="E11" s="38">
        <f>E12+E13+E14+E15</f>
        <v>5473.2</v>
      </c>
      <c r="F11" s="40">
        <f t="shared" si="0"/>
        <v>28.070139448054448</v>
      </c>
      <c r="G11" s="41">
        <f t="shared" si="1"/>
        <v>31.393590205257482</v>
      </c>
    </row>
    <row r="12" spans="1:11" ht="180">
      <c r="A12" s="34" t="s">
        <v>161</v>
      </c>
      <c r="B12" s="47" t="s">
        <v>162</v>
      </c>
      <c r="C12" s="43">
        <v>1549.2</v>
      </c>
      <c r="D12" s="43">
        <v>8489.7999999999993</v>
      </c>
      <c r="E12" s="43">
        <v>2404.3000000000002</v>
      </c>
      <c r="F12" s="44">
        <f t="shared" si="0"/>
        <v>28.319866192372029</v>
      </c>
      <c r="G12" s="45">
        <f t="shared" si="1"/>
        <v>55.196230312419317</v>
      </c>
    </row>
    <row r="13" spans="1:11" ht="202.5">
      <c r="A13" s="34" t="s">
        <v>163</v>
      </c>
      <c r="B13" s="47" t="s">
        <v>164</v>
      </c>
      <c r="C13" s="43">
        <v>15.5</v>
      </c>
      <c r="D13" s="43">
        <v>77.099999999999994</v>
      </c>
      <c r="E13" s="43">
        <v>16.8</v>
      </c>
      <c r="F13" s="44">
        <f t="shared" si="0"/>
        <v>21.789883268482491</v>
      </c>
      <c r="G13" s="45">
        <f t="shared" si="1"/>
        <v>8.3870967741935516</v>
      </c>
    </row>
    <row r="14" spans="1:11" ht="180">
      <c r="A14" s="34" t="s">
        <v>165</v>
      </c>
      <c r="B14" s="47" t="s">
        <v>166</v>
      </c>
      <c r="C14" s="43">
        <v>2885</v>
      </c>
      <c r="D14" s="43">
        <v>10931.4</v>
      </c>
      <c r="E14" s="43">
        <v>3525.2</v>
      </c>
      <c r="F14" s="44">
        <f t="shared" si="0"/>
        <v>32.248385385220558</v>
      </c>
      <c r="G14" s="45">
        <f t="shared" si="1"/>
        <v>22.190641247833625</v>
      </c>
    </row>
    <row r="15" spans="1:11" ht="180">
      <c r="A15" s="34" t="s">
        <v>167</v>
      </c>
      <c r="B15" s="47" t="s">
        <v>168</v>
      </c>
      <c r="C15" s="43">
        <v>-284.2</v>
      </c>
      <c r="D15" s="43"/>
      <c r="E15" s="43">
        <v>-473.1</v>
      </c>
      <c r="F15" s="44"/>
      <c r="G15" s="45">
        <f t="shared" si="1"/>
        <v>66.467276565798727</v>
      </c>
    </row>
    <row r="16" spans="1:11" ht="21">
      <c r="A16" s="3" t="s">
        <v>169</v>
      </c>
      <c r="B16" s="13" t="s">
        <v>170</v>
      </c>
      <c r="C16" s="42">
        <f>C17+C18+C19+C20+C21+C22+C23</f>
        <v>10136.199999999999</v>
      </c>
      <c r="D16" s="42">
        <f t="shared" ref="D16:E16" si="2">D17+D18+D19+D20+D21+D22+D23</f>
        <v>45284.7</v>
      </c>
      <c r="E16" s="42">
        <f t="shared" si="2"/>
        <v>17392.8</v>
      </c>
      <c r="F16" s="40">
        <f t="shared" si="0"/>
        <v>38.40767411509848</v>
      </c>
      <c r="G16" s="41">
        <f t="shared" si="1"/>
        <v>71.590931512795748</v>
      </c>
    </row>
    <row r="17" spans="1:7" ht="45">
      <c r="A17" s="4" t="s">
        <v>171</v>
      </c>
      <c r="B17" s="5" t="s">
        <v>172</v>
      </c>
      <c r="C17" s="43">
        <v>3115.6</v>
      </c>
      <c r="D17" s="43">
        <v>17000</v>
      </c>
      <c r="E17" s="43">
        <v>2991.4</v>
      </c>
      <c r="F17" s="44">
        <f t="shared" si="0"/>
        <v>17.596470588235295</v>
      </c>
      <c r="G17" s="45">
        <f t="shared" si="1"/>
        <v>-3.9863910643214808</v>
      </c>
    </row>
    <row r="18" spans="1:7" ht="112.5">
      <c r="A18" s="4" t="s">
        <v>173</v>
      </c>
      <c r="B18" s="5" t="s">
        <v>174</v>
      </c>
      <c r="C18" s="43">
        <v>2263.1</v>
      </c>
      <c r="D18" s="43">
        <v>8000</v>
      </c>
      <c r="E18" s="43">
        <v>539.79999999999995</v>
      </c>
      <c r="F18" s="44">
        <f t="shared" si="0"/>
        <v>6.7474999999999987</v>
      </c>
      <c r="G18" s="45">
        <f t="shared" si="1"/>
        <v>-76.147761919490961</v>
      </c>
    </row>
    <row r="19" spans="1:7" ht="90">
      <c r="A19" s="4" t="s">
        <v>175</v>
      </c>
      <c r="B19" s="5" t="s">
        <v>176</v>
      </c>
      <c r="C19" s="43">
        <v>0.2</v>
      </c>
      <c r="D19" s="43"/>
      <c r="E19" s="43">
        <v>0.1</v>
      </c>
      <c r="F19" s="44"/>
      <c r="G19" s="45">
        <f t="shared" si="1"/>
        <v>-50</v>
      </c>
    </row>
    <row r="20" spans="1:7" ht="33.75">
      <c r="A20" s="4" t="s">
        <v>177</v>
      </c>
      <c r="B20" s="5" t="s">
        <v>178</v>
      </c>
      <c r="C20" s="43">
        <v>2359.5</v>
      </c>
      <c r="D20" s="43">
        <v>8800</v>
      </c>
      <c r="E20" s="43">
        <v>1630.3</v>
      </c>
      <c r="F20" s="44">
        <f t="shared" si="0"/>
        <v>18.526136363636365</v>
      </c>
      <c r="G20" s="45">
        <f t="shared" si="1"/>
        <v>-30.904852723034537</v>
      </c>
    </row>
    <row r="21" spans="1:7" ht="56.25">
      <c r="A21" s="4" t="s">
        <v>179</v>
      </c>
      <c r="B21" s="5" t="s">
        <v>180</v>
      </c>
      <c r="C21" s="43">
        <v>0.1</v>
      </c>
      <c r="D21" s="43"/>
      <c r="E21" s="43"/>
      <c r="F21" s="44"/>
      <c r="G21" s="45">
        <f t="shared" si="1"/>
        <v>-100</v>
      </c>
    </row>
    <row r="22" spans="1:7" ht="22.5">
      <c r="A22" s="4" t="s">
        <v>181</v>
      </c>
      <c r="B22" s="5" t="s">
        <v>182</v>
      </c>
      <c r="C22" s="43">
        <v>2135.9</v>
      </c>
      <c r="D22" s="43">
        <v>10644.7</v>
      </c>
      <c r="E22" s="43">
        <v>12034.5</v>
      </c>
      <c r="F22" s="44">
        <f t="shared" si="0"/>
        <v>113.05626274108241</v>
      </c>
      <c r="G22" s="45">
        <f t="shared" si="1"/>
        <v>463.43929959267757</v>
      </c>
    </row>
    <row r="23" spans="1:7" ht="56.25">
      <c r="A23" s="4" t="s">
        <v>183</v>
      </c>
      <c r="B23" s="5" t="s">
        <v>184</v>
      </c>
      <c r="C23" s="43">
        <v>261.8</v>
      </c>
      <c r="D23" s="43">
        <v>840</v>
      </c>
      <c r="E23" s="43">
        <v>196.7</v>
      </c>
      <c r="F23" s="44">
        <f t="shared" si="0"/>
        <v>23.416666666666668</v>
      </c>
      <c r="G23" s="45">
        <f t="shared" si="1"/>
        <v>-24.866310160427815</v>
      </c>
    </row>
    <row r="24" spans="1:7" ht="21">
      <c r="A24" s="3" t="s">
        <v>185</v>
      </c>
      <c r="B24" s="13" t="s">
        <v>186</v>
      </c>
      <c r="C24" s="42">
        <f>C25</f>
        <v>883.2</v>
      </c>
      <c r="D24" s="42">
        <f>D25</f>
        <v>3650</v>
      </c>
      <c r="E24" s="42">
        <f>E25</f>
        <v>942</v>
      </c>
      <c r="F24" s="40">
        <f t="shared" si="0"/>
        <v>25.80821917808219</v>
      </c>
      <c r="G24" s="41">
        <f t="shared" si="1"/>
        <v>6.6576086956521721</v>
      </c>
    </row>
    <row r="25" spans="1:7" ht="67.5">
      <c r="A25" s="4" t="s">
        <v>187</v>
      </c>
      <c r="B25" s="5" t="s">
        <v>188</v>
      </c>
      <c r="C25" s="43">
        <v>883.2</v>
      </c>
      <c r="D25" s="43">
        <v>3650</v>
      </c>
      <c r="E25" s="43">
        <v>942</v>
      </c>
      <c r="F25" s="44">
        <f t="shared" si="0"/>
        <v>25.80821917808219</v>
      </c>
      <c r="G25" s="45">
        <f t="shared" si="1"/>
        <v>6.6576086956521721</v>
      </c>
    </row>
    <row r="26" spans="1:7" ht="63">
      <c r="A26" s="3" t="s">
        <v>189</v>
      </c>
      <c r="B26" s="13" t="s">
        <v>190</v>
      </c>
      <c r="C26" s="42">
        <f>C27+C28</f>
        <v>1.7000000000000002</v>
      </c>
      <c r="D26" s="42"/>
      <c r="E26" s="42"/>
      <c r="F26" s="40"/>
      <c r="G26" s="45">
        <f t="shared" si="1"/>
        <v>-100</v>
      </c>
    </row>
    <row r="27" spans="1:7" ht="101.25">
      <c r="A27" s="4" t="s">
        <v>191</v>
      </c>
      <c r="B27" s="5" t="s">
        <v>192</v>
      </c>
      <c r="C27" s="43">
        <v>0.1</v>
      </c>
      <c r="D27" s="43"/>
      <c r="E27" s="43"/>
      <c r="F27" s="40"/>
      <c r="G27" s="41">
        <f t="shared" si="1"/>
        <v>-100</v>
      </c>
    </row>
    <row r="28" spans="1:7" ht="45">
      <c r="A28" s="4" t="s">
        <v>193</v>
      </c>
      <c r="B28" s="5" t="s">
        <v>194</v>
      </c>
      <c r="C28" s="43">
        <v>1.6</v>
      </c>
      <c r="D28" s="43"/>
      <c r="E28" s="43"/>
      <c r="F28" s="44"/>
      <c r="G28" s="41">
        <f t="shared" si="1"/>
        <v>-100</v>
      </c>
    </row>
    <row r="29" spans="1:7" ht="73.5">
      <c r="A29" s="3" t="s">
        <v>195</v>
      </c>
      <c r="B29" s="13" t="s">
        <v>196</v>
      </c>
      <c r="C29" s="42">
        <f>C30+C31+C32+C33+C34</f>
        <v>2118.2000000000003</v>
      </c>
      <c r="D29" s="42">
        <f>D30+D31+D32+D33+D34</f>
        <v>15490</v>
      </c>
      <c r="E29" s="42">
        <f>E30+E31+E32+E33+E34</f>
        <v>3285.6000000000004</v>
      </c>
      <c r="F29" s="40">
        <f t="shared" si="0"/>
        <v>21.211103938024536</v>
      </c>
      <c r="G29" s="41">
        <f t="shared" si="1"/>
        <v>55.112831649513737</v>
      </c>
    </row>
    <row r="30" spans="1:7" ht="146.25">
      <c r="A30" s="35" t="s">
        <v>197</v>
      </c>
      <c r="B30" s="46" t="s">
        <v>198</v>
      </c>
      <c r="C30" s="43">
        <v>934</v>
      </c>
      <c r="D30" s="43">
        <v>5000</v>
      </c>
      <c r="E30" s="43">
        <v>1562.9</v>
      </c>
      <c r="F30" s="44">
        <f t="shared" si="0"/>
        <v>31.257999999999999</v>
      </c>
      <c r="G30" s="45">
        <f t="shared" si="1"/>
        <v>67.334047109207717</v>
      </c>
    </row>
    <row r="31" spans="1:7" ht="123.75">
      <c r="A31" s="4" t="s">
        <v>199</v>
      </c>
      <c r="B31" s="5" t="s">
        <v>200</v>
      </c>
      <c r="C31" s="43"/>
      <c r="D31" s="43"/>
      <c r="E31" s="43">
        <v>30.2</v>
      </c>
      <c r="F31" s="44"/>
      <c r="G31" s="45"/>
    </row>
    <row r="32" spans="1:7" ht="101.25">
      <c r="A32" s="4" t="s">
        <v>201</v>
      </c>
      <c r="B32" s="5" t="s">
        <v>202</v>
      </c>
      <c r="C32" s="43">
        <v>87.9</v>
      </c>
      <c r="D32" s="43">
        <v>200</v>
      </c>
      <c r="E32" s="43">
        <v>55.5</v>
      </c>
      <c r="F32" s="44">
        <f t="shared" si="0"/>
        <v>27.75</v>
      </c>
      <c r="G32" s="45">
        <f t="shared" si="1"/>
        <v>-36.86006825938567</v>
      </c>
    </row>
    <row r="33" spans="1:7" ht="56.25">
      <c r="A33" s="4" t="s">
        <v>203</v>
      </c>
      <c r="B33" s="5" t="s">
        <v>204</v>
      </c>
      <c r="C33" s="43">
        <v>1020.5</v>
      </c>
      <c r="D33" s="43">
        <v>10200</v>
      </c>
      <c r="E33" s="43">
        <v>1604</v>
      </c>
      <c r="F33" s="44">
        <f t="shared" si="0"/>
        <v>15.725490196078431</v>
      </c>
      <c r="G33" s="45">
        <f t="shared" si="1"/>
        <v>57.177853993140616</v>
      </c>
    </row>
    <row r="34" spans="1:7" ht="135">
      <c r="A34" s="4" t="s">
        <v>205</v>
      </c>
      <c r="B34" s="5" t="s">
        <v>206</v>
      </c>
      <c r="C34" s="43">
        <v>75.8</v>
      </c>
      <c r="D34" s="43">
        <v>90</v>
      </c>
      <c r="E34" s="43">
        <v>33</v>
      </c>
      <c r="F34" s="44">
        <f t="shared" si="0"/>
        <v>36.666666666666664</v>
      </c>
      <c r="G34" s="45">
        <f t="shared" si="1"/>
        <v>-56.464379947229553</v>
      </c>
    </row>
    <row r="35" spans="1:7" ht="42">
      <c r="A35" s="3" t="s">
        <v>207</v>
      </c>
      <c r="B35" s="13" t="s">
        <v>208</v>
      </c>
      <c r="C35" s="38">
        <f>C36+C37+C39+C40+C38</f>
        <v>117.7</v>
      </c>
      <c r="D35" s="38">
        <f>D36+D37+D39+D40+D38</f>
        <v>318</v>
      </c>
      <c r="E35" s="38">
        <f>E36+E37+E39+E40+E38</f>
        <v>149.6</v>
      </c>
      <c r="F35" s="40">
        <f t="shared" si="0"/>
        <v>47.044025157232703</v>
      </c>
      <c r="G35" s="41">
        <f t="shared" si="1"/>
        <v>27.10280373831776</v>
      </c>
    </row>
    <row r="36" spans="1:7" ht="45">
      <c r="A36" s="36" t="s">
        <v>209</v>
      </c>
      <c r="B36" s="48" t="s">
        <v>210</v>
      </c>
      <c r="C36" s="43">
        <v>25.4</v>
      </c>
      <c r="D36" s="43">
        <v>51.6</v>
      </c>
      <c r="E36" s="43">
        <v>83.3</v>
      </c>
      <c r="F36" s="44">
        <f t="shared" si="0"/>
        <v>161.43410852713177</v>
      </c>
      <c r="G36" s="45">
        <f t="shared" si="1"/>
        <v>227.95275590551182</v>
      </c>
    </row>
    <row r="37" spans="1:7" ht="33.75">
      <c r="A37" s="36" t="s">
        <v>211</v>
      </c>
      <c r="B37" s="48" t="s">
        <v>212</v>
      </c>
      <c r="C37" s="43">
        <v>0.1</v>
      </c>
      <c r="D37" s="43"/>
      <c r="E37" s="43"/>
      <c r="F37" s="44"/>
      <c r="G37" s="45">
        <f t="shared" si="1"/>
        <v>-100</v>
      </c>
    </row>
    <row r="38" spans="1:7" ht="33.75">
      <c r="A38" s="36" t="s">
        <v>213</v>
      </c>
      <c r="B38" s="48" t="s">
        <v>212</v>
      </c>
      <c r="C38" s="43">
        <v>8</v>
      </c>
      <c r="D38" s="43">
        <v>227.3</v>
      </c>
      <c r="E38" s="43">
        <v>25.1</v>
      </c>
      <c r="F38" s="44">
        <f t="shared" ref="F38" si="3">E38*100/D38</f>
        <v>11.042674879014518</v>
      </c>
      <c r="G38" s="45">
        <f t="shared" si="1"/>
        <v>213.75</v>
      </c>
    </row>
    <row r="39" spans="1:7" ht="22.5">
      <c r="A39" s="36" t="s">
        <v>214</v>
      </c>
      <c r="B39" s="48" t="s">
        <v>215</v>
      </c>
      <c r="C39" s="43">
        <v>84.2</v>
      </c>
      <c r="D39" s="43"/>
      <c r="E39" s="43"/>
      <c r="F39" s="44"/>
      <c r="G39" s="45">
        <f t="shared" si="1"/>
        <v>-100</v>
      </c>
    </row>
    <row r="40" spans="1:7" ht="22.5">
      <c r="A40" s="36" t="s">
        <v>216</v>
      </c>
      <c r="B40" s="48" t="s">
        <v>217</v>
      </c>
      <c r="C40" s="43"/>
      <c r="D40" s="43">
        <v>39.1</v>
      </c>
      <c r="E40" s="43">
        <v>41.2</v>
      </c>
      <c r="F40" s="44">
        <f t="shared" ref="F40" si="4">E40*100/D40</f>
        <v>105.37084398976982</v>
      </c>
      <c r="G40" s="45"/>
    </row>
    <row r="41" spans="1:7" ht="52.5">
      <c r="A41" s="3" t="s">
        <v>218</v>
      </c>
      <c r="B41" s="13" t="s">
        <v>219</v>
      </c>
      <c r="C41" s="38">
        <f>C42</f>
        <v>4.0999999999999996</v>
      </c>
      <c r="D41" s="38"/>
      <c r="E41" s="38">
        <f>E42</f>
        <v>-3.8</v>
      </c>
      <c r="F41" s="40"/>
      <c r="G41" s="45">
        <f t="shared" ref="G41:G42" si="5">E41*100/C41-100</f>
        <v>-192.6829268292683</v>
      </c>
    </row>
    <row r="42" spans="1:7" ht="33.75">
      <c r="A42" s="4" t="s">
        <v>220</v>
      </c>
      <c r="B42" s="5" t="s">
        <v>221</v>
      </c>
      <c r="C42" s="43">
        <v>4.0999999999999996</v>
      </c>
      <c r="D42" s="43"/>
      <c r="E42" s="43">
        <v>-3.8</v>
      </c>
      <c r="F42" s="44"/>
      <c r="G42" s="45">
        <f t="shared" si="5"/>
        <v>-192.6829268292683</v>
      </c>
    </row>
    <row r="43" spans="1:7" ht="42">
      <c r="A43" s="3" t="s">
        <v>222</v>
      </c>
      <c r="B43" s="13" t="s">
        <v>223</v>
      </c>
      <c r="C43" s="38">
        <f>C44+C45+C46+C47</f>
        <v>1495.8</v>
      </c>
      <c r="D43" s="38">
        <f>D44+D45+D46+D47</f>
        <v>4000</v>
      </c>
      <c r="E43" s="38">
        <f>E44+E45+E46+E47</f>
        <v>1943.4</v>
      </c>
      <c r="F43" s="40">
        <f t="shared" si="0"/>
        <v>48.585000000000001</v>
      </c>
      <c r="G43" s="41">
        <f t="shared" si="1"/>
        <v>29.923786602486956</v>
      </c>
    </row>
    <row r="44" spans="1:7" ht="146.25">
      <c r="A44" s="4" t="s">
        <v>224</v>
      </c>
      <c r="B44" s="46" t="s">
        <v>225</v>
      </c>
      <c r="C44" s="43"/>
      <c r="D44" s="43">
        <v>200</v>
      </c>
      <c r="E44" s="43">
        <v>58.1</v>
      </c>
      <c r="F44" s="44">
        <f t="shared" si="0"/>
        <v>29.05</v>
      </c>
      <c r="G44" s="45"/>
    </row>
    <row r="45" spans="1:7" ht="101.25">
      <c r="A45" s="4" t="s">
        <v>226</v>
      </c>
      <c r="B45" s="5" t="s">
        <v>227</v>
      </c>
      <c r="C45" s="43">
        <v>534.5</v>
      </c>
      <c r="D45" s="43">
        <v>2900</v>
      </c>
      <c r="E45" s="43">
        <v>906.7</v>
      </c>
      <c r="F45" s="44">
        <f t="shared" si="0"/>
        <v>31.26551724137931</v>
      </c>
      <c r="G45" s="45">
        <f t="shared" si="1"/>
        <v>69.635173058933589</v>
      </c>
    </row>
    <row r="46" spans="1:7" ht="90">
      <c r="A46" s="4" t="s">
        <v>228</v>
      </c>
      <c r="B46" s="5" t="s">
        <v>229</v>
      </c>
      <c r="C46" s="43">
        <v>437.3</v>
      </c>
      <c r="D46" s="43"/>
      <c r="E46" s="43"/>
      <c r="F46" s="44"/>
      <c r="G46" s="45">
        <f t="shared" si="1"/>
        <v>-100</v>
      </c>
    </row>
    <row r="47" spans="1:7" ht="135">
      <c r="A47" s="4" t="s">
        <v>230</v>
      </c>
      <c r="B47" s="46" t="s">
        <v>231</v>
      </c>
      <c r="C47" s="43">
        <v>524</v>
      </c>
      <c r="D47" s="43">
        <v>900</v>
      </c>
      <c r="E47" s="43">
        <v>978.6</v>
      </c>
      <c r="F47" s="44">
        <f t="shared" si="0"/>
        <v>108.73333333333333</v>
      </c>
      <c r="G47" s="45">
        <f t="shared" si="1"/>
        <v>86.755725190839684</v>
      </c>
    </row>
    <row r="48" spans="1:7" ht="21">
      <c r="A48" s="3" t="s">
        <v>232</v>
      </c>
      <c r="B48" s="13" t="s">
        <v>233</v>
      </c>
      <c r="C48" s="38">
        <f>SUM(C49+C50+C51+C52+C53+C55+C56+C57+C59+C60+C61+C62+C63+C64+C54+C58)</f>
        <v>776</v>
      </c>
      <c r="D48" s="38">
        <f>SUM(D49+D50+D51+D52+D53+D55+D56+D57+D59+D60+D61+D62+D63+D64+D54+D58)</f>
        <v>3600</v>
      </c>
      <c r="E48" s="38">
        <f>SUM(E49+E50+E51+E52+E53+E55+E56+E57+E59+E60+E61+E62+E63+E64+E54+E58)</f>
        <v>1309.2</v>
      </c>
      <c r="F48" s="40">
        <f t="shared" si="0"/>
        <v>36.366666666666667</v>
      </c>
      <c r="G48" s="41">
        <f t="shared" si="1"/>
        <v>68.711340206185554</v>
      </c>
    </row>
    <row r="49" spans="1:7" ht="112.5">
      <c r="A49" s="4" t="s">
        <v>234</v>
      </c>
      <c r="B49" s="5" t="s">
        <v>235</v>
      </c>
      <c r="C49" s="43">
        <v>16.600000000000001</v>
      </c>
      <c r="D49" s="43">
        <v>100</v>
      </c>
      <c r="E49" s="43">
        <v>13.5</v>
      </c>
      <c r="F49" s="44">
        <v>13.5</v>
      </c>
      <c r="G49" s="45">
        <f t="shared" si="1"/>
        <v>-18.674698795180731</v>
      </c>
    </row>
    <row r="50" spans="1:7" ht="101.25">
      <c r="A50" s="4" t="s">
        <v>236</v>
      </c>
      <c r="B50" s="5" t="s">
        <v>237</v>
      </c>
      <c r="C50" s="43">
        <v>3.6</v>
      </c>
      <c r="D50" s="43">
        <v>19</v>
      </c>
      <c r="E50" s="43">
        <v>8.4</v>
      </c>
      <c r="F50" s="44">
        <v>8.4</v>
      </c>
      <c r="G50" s="45">
        <f t="shared" si="1"/>
        <v>133.33333333333331</v>
      </c>
    </row>
    <row r="51" spans="1:7" ht="101.25">
      <c r="A51" s="4" t="s">
        <v>238</v>
      </c>
      <c r="B51" s="5" t="s">
        <v>239</v>
      </c>
      <c r="C51" s="43"/>
      <c r="D51" s="43">
        <v>60</v>
      </c>
      <c r="E51" s="43"/>
      <c r="F51" s="44"/>
      <c r="G51" s="45"/>
    </row>
    <row r="52" spans="1:7" ht="101.25">
      <c r="A52" s="4" t="s">
        <v>240</v>
      </c>
      <c r="B52" s="5" t="s">
        <v>241</v>
      </c>
      <c r="C52" s="43">
        <v>36.1</v>
      </c>
      <c r="D52" s="43">
        <v>72</v>
      </c>
      <c r="E52" s="43">
        <v>11.9</v>
      </c>
      <c r="F52" s="44">
        <v>11.9</v>
      </c>
      <c r="G52" s="45">
        <f t="shared" si="1"/>
        <v>-67.036011080332415</v>
      </c>
    </row>
    <row r="53" spans="1:7" ht="78.75">
      <c r="A53" s="4" t="s">
        <v>242</v>
      </c>
      <c r="B53" s="5" t="s">
        <v>243</v>
      </c>
      <c r="C53" s="43">
        <v>8.5</v>
      </c>
      <c r="D53" s="43">
        <v>10</v>
      </c>
      <c r="E53" s="43"/>
      <c r="F53" s="44">
        <v>11.9</v>
      </c>
      <c r="G53" s="45">
        <f t="shared" si="1"/>
        <v>-100</v>
      </c>
    </row>
    <row r="54" spans="1:7" ht="45">
      <c r="A54" s="4" t="s">
        <v>244</v>
      </c>
      <c r="B54" s="37" t="s">
        <v>245</v>
      </c>
      <c r="C54" s="43"/>
      <c r="D54" s="43">
        <v>186</v>
      </c>
      <c r="E54" s="43">
        <v>1</v>
      </c>
      <c r="F54" s="44">
        <v>1</v>
      </c>
      <c r="G54" s="45"/>
    </row>
    <row r="55" spans="1:7" ht="67.5">
      <c r="A55" s="4" t="s">
        <v>246</v>
      </c>
      <c r="B55" s="5" t="s">
        <v>247</v>
      </c>
      <c r="C55" s="43">
        <v>1</v>
      </c>
      <c r="D55" s="43">
        <v>3</v>
      </c>
      <c r="E55" s="43"/>
      <c r="F55" s="44">
        <v>1</v>
      </c>
      <c r="G55" s="45">
        <f t="shared" ref="G55" si="6">E55*100/C55-100</f>
        <v>-100</v>
      </c>
    </row>
    <row r="56" spans="1:7" ht="45">
      <c r="A56" s="4" t="s">
        <v>248</v>
      </c>
      <c r="B56" s="5" t="s">
        <v>249</v>
      </c>
      <c r="C56" s="43"/>
      <c r="D56" s="43">
        <v>93</v>
      </c>
      <c r="E56" s="43">
        <v>137</v>
      </c>
      <c r="F56" s="44">
        <v>137</v>
      </c>
      <c r="G56" s="45"/>
    </row>
    <row r="57" spans="1:7" ht="33.75">
      <c r="A57" s="4" t="s">
        <v>250</v>
      </c>
      <c r="B57" s="5" t="s">
        <v>251</v>
      </c>
      <c r="C57" s="43">
        <v>6</v>
      </c>
      <c r="D57" s="43">
        <v>100</v>
      </c>
      <c r="E57" s="43">
        <v>114.4</v>
      </c>
      <c r="F57" s="44">
        <v>114.4</v>
      </c>
      <c r="G57" s="45">
        <f t="shared" si="1"/>
        <v>1806.6666666666667</v>
      </c>
    </row>
    <row r="58" spans="1:7" ht="67.5">
      <c r="A58" s="4" t="s">
        <v>252</v>
      </c>
      <c r="B58" s="37" t="s">
        <v>253</v>
      </c>
      <c r="C58" s="43"/>
      <c r="D58" s="43"/>
      <c r="E58" s="43">
        <v>30</v>
      </c>
      <c r="F58" s="44"/>
      <c r="G58" s="45"/>
    </row>
    <row r="59" spans="1:7" ht="90">
      <c r="A59" s="4" t="s">
        <v>254</v>
      </c>
      <c r="B59" s="5" t="s">
        <v>255</v>
      </c>
      <c r="C59" s="43"/>
      <c r="D59" s="43">
        <v>55</v>
      </c>
      <c r="E59" s="43">
        <v>11.1</v>
      </c>
      <c r="F59" s="44"/>
      <c r="G59" s="45"/>
    </row>
    <row r="60" spans="1:7" ht="45">
      <c r="A60" s="4" t="s">
        <v>256</v>
      </c>
      <c r="B60" s="5" t="s">
        <v>257</v>
      </c>
      <c r="C60" s="43">
        <v>161</v>
      </c>
      <c r="D60" s="43">
        <v>15</v>
      </c>
      <c r="E60" s="43">
        <v>317</v>
      </c>
      <c r="F60" s="44">
        <f t="shared" si="0"/>
        <v>2113.3333333333335</v>
      </c>
      <c r="G60" s="45">
        <f t="shared" si="1"/>
        <v>96.894409937888213</v>
      </c>
    </row>
    <row r="61" spans="1:7" ht="101.25">
      <c r="A61" s="4" t="s">
        <v>258</v>
      </c>
      <c r="B61" s="5" t="s">
        <v>259</v>
      </c>
      <c r="C61" s="43">
        <v>-22.2</v>
      </c>
      <c r="D61" s="43">
        <v>145.1</v>
      </c>
      <c r="E61" s="43">
        <v>29.1</v>
      </c>
      <c r="F61" s="44">
        <f t="shared" si="0"/>
        <v>20.055134390075811</v>
      </c>
      <c r="G61" s="45">
        <f t="shared" si="1"/>
        <v>-231.08108108108109</v>
      </c>
    </row>
    <row r="62" spans="1:7" ht="67.5">
      <c r="A62" s="4" t="s">
        <v>260</v>
      </c>
      <c r="B62" s="5" t="s">
        <v>261</v>
      </c>
      <c r="C62" s="43">
        <v>3.9</v>
      </c>
      <c r="D62" s="43"/>
      <c r="E62" s="43">
        <v>2.2000000000000002</v>
      </c>
      <c r="F62" s="44"/>
      <c r="G62" s="45">
        <f t="shared" si="1"/>
        <v>-43.589743589743584</v>
      </c>
    </row>
    <row r="63" spans="1:7" ht="123.75">
      <c r="A63" s="4" t="s">
        <v>262</v>
      </c>
      <c r="B63" s="5" t="s">
        <v>263</v>
      </c>
      <c r="C63" s="43">
        <v>219.1</v>
      </c>
      <c r="D63" s="43">
        <v>778</v>
      </c>
      <c r="E63" s="43">
        <v>249.3</v>
      </c>
      <c r="F63" s="44">
        <f t="shared" si="0"/>
        <v>32.043701799485859</v>
      </c>
      <c r="G63" s="45">
        <f t="shared" si="1"/>
        <v>13.783660429027847</v>
      </c>
    </row>
    <row r="64" spans="1:7" ht="67.5">
      <c r="A64" s="4" t="s">
        <v>264</v>
      </c>
      <c r="B64" s="5" t="s">
        <v>265</v>
      </c>
      <c r="C64" s="43">
        <v>342.4</v>
      </c>
      <c r="D64" s="43">
        <v>1963.9</v>
      </c>
      <c r="E64" s="43">
        <v>384.3</v>
      </c>
      <c r="F64" s="44">
        <f t="shared" si="0"/>
        <v>19.568206120474564</v>
      </c>
      <c r="G64" s="45">
        <f t="shared" si="1"/>
        <v>12.237149532710291</v>
      </c>
    </row>
    <row r="65" spans="1:8" ht="21">
      <c r="A65" s="3" t="s">
        <v>266</v>
      </c>
      <c r="B65" s="13" t="s">
        <v>267</v>
      </c>
      <c r="C65" s="42">
        <f>C66+C67</f>
        <v>21</v>
      </c>
      <c r="D65" s="42">
        <f>D66+D67</f>
        <v>0</v>
      </c>
      <c r="E65" s="42">
        <f>E66+E67</f>
        <v>83.8</v>
      </c>
      <c r="F65" s="44"/>
      <c r="G65" s="45">
        <f t="shared" si="1"/>
        <v>299.04761904761904</v>
      </c>
    </row>
    <row r="66" spans="1:8" ht="33.75">
      <c r="A66" s="4" t="s">
        <v>268</v>
      </c>
      <c r="B66" s="5" t="s">
        <v>269</v>
      </c>
      <c r="C66" s="43">
        <v>-1.3</v>
      </c>
      <c r="D66" s="43"/>
      <c r="E66" s="43">
        <v>-9.6999999999999993</v>
      </c>
      <c r="F66" s="44"/>
      <c r="G66" s="49">
        <f t="shared" si="1"/>
        <v>646.15384615384608</v>
      </c>
    </row>
    <row r="67" spans="1:8" ht="33.75">
      <c r="A67" s="4" t="s">
        <v>270</v>
      </c>
      <c r="B67" s="5" t="s">
        <v>271</v>
      </c>
      <c r="C67" s="43">
        <v>22.3</v>
      </c>
      <c r="D67" s="43"/>
      <c r="E67" s="43">
        <v>93.5</v>
      </c>
      <c r="F67" s="44"/>
      <c r="G67" s="45">
        <f t="shared" si="1"/>
        <v>319.28251121076232</v>
      </c>
    </row>
    <row r="68" spans="1:8" ht="21">
      <c r="A68" s="3" t="s">
        <v>6</v>
      </c>
      <c r="B68" s="13" t="s">
        <v>7</v>
      </c>
      <c r="C68" s="10">
        <v>138575.5</v>
      </c>
      <c r="D68" s="10">
        <f>D69+D88+D91</f>
        <v>705133.9</v>
      </c>
      <c r="E68" s="10">
        <f>E69+E88+E91</f>
        <v>125824.59999999999</v>
      </c>
      <c r="F68" s="32">
        <f t="shared" ref="F68" si="7">E68*100/D68</f>
        <v>17.844071884786704</v>
      </c>
      <c r="G68" s="11">
        <f t="shared" ref="G68:G93" si="8">E68*100/C68-100</f>
        <v>-9.2014100616631396</v>
      </c>
    </row>
    <row r="69" spans="1:8" ht="63">
      <c r="A69" s="3" t="s">
        <v>8</v>
      </c>
      <c r="B69" s="13" t="s">
        <v>9</v>
      </c>
      <c r="C69" s="10">
        <v>140326.79999999999</v>
      </c>
      <c r="D69" s="10">
        <f>D70+D73+D76+D86</f>
        <v>705133.9</v>
      </c>
      <c r="E69" s="10">
        <f>E70+E73+E76+E86</f>
        <v>126883.09999999999</v>
      </c>
      <c r="F69" s="32">
        <f>E69*100/D69</f>
        <v>17.994185217871387</v>
      </c>
      <c r="G69" s="11">
        <f t="shared" si="8"/>
        <v>-9.580279746990584</v>
      </c>
      <c r="H69" s="31"/>
    </row>
    <row r="70" spans="1:8" ht="31.5">
      <c r="A70" s="3" t="s">
        <v>125</v>
      </c>
      <c r="B70" s="13" t="s">
        <v>10</v>
      </c>
      <c r="C70" s="10">
        <v>12658.9</v>
      </c>
      <c r="D70" s="10">
        <v>1031.7</v>
      </c>
      <c r="E70" s="10">
        <v>258</v>
      </c>
      <c r="F70" s="32">
        <f t="shared" ref="F70:F87" si="9">E70*100/D70</f>
        <v>25.007269555103228</v>
      </c>
      <c r="G70" s="11">
        <f t="shared" si="8"/>
        <v>-97.961908222673372</v>
      </c>
    </row>
    <row r="71" spans="1:8" ht="45">
      <c r="A71" s="4" t="s">
        <v>122</v>
      </c>
      <c r="B71" s="5" t="s">
        <v>11</v>
      </c>
      <c r="C71" s="61">
        <v>4956.5</v>
      </c>
      <c r="D71" s="61">
        <v>1031.7</v>
      </c>
      <c r="E71" s="61">
        <v>258</v>
      </c>
      <c r="F71" s="33">
        <f t="shared" si="9"/>
        <v>25.007269555103228</v>
      </c>
      <c r="G71" s="8">
        <f t="shared" si="8"/>
        <v>-94.794714011903565</v>
      </c>
    </row>
    <row r="72" spans="1:8" ht="67.5">
      <c r="A72" s="4" t="s">
        <v>123</v>
      </c>
      <c r="B72" s="5" t="s">
        <v>12</v>
      </c>
      <c r="C72" s="61">
        <v>7702.5</v>
      </c>
      <c r="D72" s="61"/>
      <c r="E72" s="61"/>
      <c r="F72" s="33"/>
      <c r="G72" s="8">
        <f t="shared" si="8"/>
        <v>-100</v>
      </c>
    </row>
    <row r="73" spans="1:8" ht="42">
      <c r="A73" s="3" t="s">
        <v>124</v>
      </c>
      <c r="B73" s="13" t="s">
        <v>13</v>
      </c>
      <c r="C73" s="10">
        <v>17509</v>
      </c>
      <c r="D73" s="10">
        <f>D74+D75</f>
        <v>72621.3</v>
      </c>
      <c r="E73" s="10">
        <f>E74+E75</f>
        <v>3600</v>
      </c>
      <c r="F73" s="32">
        <f>E73*100/D73</f>
        <v>4.957223293992258</v>
      </c>
      <c r="G73" s="11">
        <f t="shared" si="8"/>
        <v>-79.439145582271976</v>
      </c>
    </row>
    <row r="74" spans="1:8" ht="33.75">
      <c r="A74" s="4" t="s">
        <v>126</v>
      </c>
      <c r="B74" s="5" t="s">
        <v>31</v>
      </c>
      <c r="C74" s="61">
        <v>0</v>
      </c>
      <c r="D74" s="61">
        <v>241.8</v>
      </c>
      <c r="E74" s="61">
        <v>0</v>
      </c>
      <c r="F74" s="33">
        <f t="shared" si="9"/>
        <v>0</v>
      </c>
      <c r="G74" s="8"/>
    </row>
    <row r="75" spans="1:8" ht="22.5">
      <c r="A75" s="4" t="s">
        <v>127</v>
      </c>
      <c r="B75" s="5" t="s">
        <v>14</v>
      </c>
      <c r="C75" s="61">
        <v>17509</v>
      </c>
      <c r="D75" s="61">
        <v>72379.5</v>
      </c>
      <c r="E75" s="61">
        <v>3600</v>
      </c>
      <c r="F75" s="33">
        <f>E75*100/D75</f>
        <v>4.9737840134292171</v>
      </c>
      <c r="G75" s="8">
        <f t="shared" si="8"/>
        <v>-79.439145582271976</v>
      </c>
    </row>
    <row r="76" spans="1:8" ht="31.5">
      <c r="A76" s="3" t="s">
        <v>128</v>
      </c>
      <c r="B76" s="13" t="s">
        <v>15</v>
      </c>
      <c r="C76" s="10">
        <v>110041.8</v>
      </c>
      <c r="D76" s="10">
        <f>D77+D78+D79+D80+D81+D82+D83+D84+D85</f>
        <v>630980</v>
      </c>
      <c r="E76" s="10">
        <f>E77+E78+E79+E80+E81+E82+E83+E84+E85</f>
        <v>122901.2</v>
      </c>
      <c r="F76" s="32">
        <f t="shared" si="9"/>
        <v>19.4778281403531</v>
      </c>
      <c r="G76" s="11">
        <f t="shared" si="8"/>
        <v>11.685922985629091</v>
      </c>
    </row>
    <row r="77" spans="1:8" ht="56.25">
      <c r="A77" s="4" t="s">
        <v>129</v>
      </c>
      <c r="B77" s="5" t="s">
        <v>16</v>
      </c>
      <c r="C77" s="61">
        <v>3526.6</v>
      </c>
      <c r="D77" s="61">
        <v>31338.6</v>
      </c>
      <c r="E77" s="61">
        <v>5749.5</v>
      </c>
      <c r="F77" s="33">
        <f t="shared" si="9"/>
        <v>18.346384331144339</v>
      </c>
      <c r="G77" s="8">
        <f t="shared" si="8"/>
        <v>63.032382464696866</v>
      </c>
    </row>
    <row r="78" spans="1:8" ht="123.75">
      <c r="A78" s="4" t="s">
        <v>130</v>
      </c>
      <c r="B78" s="5" t="s">
        <v>17</v>
      </c>
      <c r="C78" s="61">
        <v>1240</v>
      </c>
      <c r="D78" s="61">
        <v>7893.2</v>
      </c>
      <c r="E78" s="61">
        <v>1800</v>
      </c>
      <c r="F78" s="33">
        <f t="shared" si="9"/>
        <v>22.804439264176761</v>
      </c>
      <c r="G78" s="8">
        <f t="shared" si="8"/>
        <v>45.161290322580641</v>
      </c>
    </row>
    <row r="79" spans="1:8" ht="101.25">
      <c r="A79" s="4" t="s">
        <v>131</v>
      </c>
      <c r="B79" s="5" t="s">
        <v>32</v>
      </c>
      <c r="C79" s="61">
        <v>0</v>
      </c>
      <c r="D79" s="61">
        <v>11128.7</v>
      </c>
      <c r="E79" s="61">
        <v>0</v>
      </c>
      <c r="F79" s="33">
        <f t="shared" si="9"/>
        <v>0</v>
      </c>
      <c r="G79" s="8"/>
    </row>
    <row r="80" spans="1:8" ht="67.5">
      <c r="A80" s="4" t="s">
        <v>132</v>
      </c>
      <c r="B80" s="5" t="s">
        <v>18</v>
      </c>
      <c r="C80" s="61">
        <v>594.4</v>
      </c>
      <c r="D80" s="61">
        <v>2698.8</v>
      </c>
      <c r="E80" s="61">
        <v>674.7</v>
      </c>
      <c r="F80" s="33">
        <f t="shared" si="9"/>
        <v>25</v>
      </c>
      <c r="G80" s="8">
        <f t="shared" si="8"/>
        <v>13.509421265141327</v>
      </c>
    </row>
    <row r="81" spans="1:8" ht="101.25">
      <c r="A81" s="4" t="s">
        <v>133</v>
      </c>
      <c r="B81" s="5" t="s">
        <v>19</v>
      </c>
      <c r="C81" s="61">
        <v>213.4</v>
      </c>
      <c r="D81" s="61">
        <v>7.6</v>
      </c>
      <c r="E81" s="61"/>
      <c r="F81" s="33">
        <f t="shared" si="9"/>
        <v>0</v>
      </c>
      <c r="G81" s="8"/>
    </row>
    <row r="82" spans="1:8" ht="103.5" customHeight="1">
      <c r="A82" s="4" t="s">
        <v>134</v>
      </c>
      <c r="B82" s="5" t="s">
        <v>137</v>
      </c>
      <c r="C82" s="62"/>
      <c r="D82" s="61">
        <v>834.5</v>
      </c>
      <c r="E82" s="62"/>
      <c r="F82" s="62"/>
      <c r="G82" s="62"/>
    </row>
    <row r="83" spans="1:8" ht="112.5">
      <c r="A83" s="4" t="s">
        <v>138</v>
      </c>
      <c r="B83" s="5" t="s">
        <v>139</v>
      </c>
      <c r="C83" s="61">
        <v>0</v>
      </c>
      <c r="D83" s="61">
        <v>834.5</v>
      </c>
      <c r="E83" s="61">
        <v>0</v>
      </c>
      <c r="F83" s="33">
        <f>E83*100/D83</f>
        <v>0</v>
      </c>
      <c r="G83" s="8"/>
    </row>
    <row r="84" spans="1:8" ht="56.25">
      <c r="A84" s="4" t="s">
        <v>135</v>
      </c>
      <c r="B84" s="5" t="s">
        <v>20</v>
      </c>
      <c r="C84" s="61">
        <v>33.4</v>
      </c>
      <c r="D84" s="61">
        <v>84.1</v>
      </c>
      <c r="E84" s="61">
        <v>21</v>
      </c>
      <c r="F84" s="33">
        <f t="shared" si="9"/>
        <v>24.970273483947683</v>
      </c>
      <c r="G84" s="8">
        <f t="shared" si="8"/>
        <v>-37.125748502994007</v>
      </c>
    </row>
    <row r="85" spans="1:8" ht="22.5">
      <c r="A85" s="4" t="s">
        <v>136</v>
      </c>
      <c r="B85" s="5" t="s">
        <v>21</v>
      </c>
      <c r="C85" s="61">
        <v>104434.1</v>
      </c>
      <c r="D85" s="61">
        <v>576160</v>
      </c>
      <c r="E85" s="61">
        <v>114656</v>
      </c>
      <c r="F85" s="33">
        <f t="shared" si="9"/>
        <v>19.900027770063872</v>
      </c>
      <c r="G85" s="8">
        <f t="shared" si="8"/>
        <v>9.7878949500211121</v>
      </c>
    </row>
    <row r="86" spans="1:8" ht="21">
      <c r="A86" s="3" t="s">
        <v>146</v>
      </c>
      <c r="B86" s="13" t="s">
        <v>22</v>
      </c>
      <c r="C86" s="10">
        <v>117</v>
      </c>
      <c r="D86" s="10">
        <f>D87</f>
        <v>500.9</v>
      </c>
      <c r="E86" s="10">
        <f>E87</f>
        <v>123.9</v>
      </c>
      <c r="F86" s="32">
        <f t="shared" si="9"/>
        <v>24.735476142942705</v>
      </c>
      <c r="G86" s="11">
        <f t="shared" si="8"/>
        <v>5.8974358974358978</v>
      </c>
      <c r="H86" s="12"/>
    </row>
    <row r="87" spans="1:8" ht="101.25">
      <c r="A87" s="4" t="s">
        <v>145</v>
      </c>
      <c r="B87" s="5" t="s">
        <v>23</v>
      </c>
      <c r="C87" s="61">
        <v>117</v>
      </c>
      <c r="D87" s="61">
        <v>500.9</v>
      </c>
      <c r="E87" s="61">
        <v>123.9</v>
      </c>
      <c r="F87" s="33">
        <f t="shared" si="9"/>
        <v>24.735476142942705</v>
      </c>
      <c r="G87" s="8">
        <f t="shared" si="8"/>
        <v>5.8974358974358978</v>
      </c>
    </row>
    <row r="88" spans="1:8" ht="168">
      <c r="A88" s="3" t="s">
        <v>24</v>
      </c>
      <c r="B88" s="13" t="s">
        <v>25</v>
      </c>
      <c r="C88" s="10">
        <v>87.8</v>
      </c>
      <c r="D88" s="10">
        <f>D89+D90</f>
        <v>0</v>
      </c>
      <c r="E88" s="10">
        <f>E89+E90</f>
        <v>692.3</v>
      </c>
      <c r="F88" s="33"/>
      <c r="G88" s="11">
        <f t="shared" si="8"/>
        <v>688.49658314350802</v>
      </c>
    </row>
    <row r="89" spans="1:8" ht="56.25">
      <c r="A89" s="4" t="s">
        <v>140</v>
      </c>
      <c r="B89" s="5" t="s">
        <v>26</v>
      </c>
      <c r="C89" s="61">
        <v>19</v>
      </c>
      <c r="D89" s="61">
        <v>0</v>
      </c>
      <c r="E89" s="61">
        <v>501.5</v>
      </c>
      <c r="F89" s="33"/>
      <c r="G89" s="8">
        <f t="shared" si="8"/>
        <v>2539.4736842105262</v>
      </c>
    </row>
    <row r="90" spans="1:8" ht="56.25">
      <c r="A90" s="4" t="s">
        <v>141</v>
      </c>
      <c r="B90" s="5" t="s">
        <v>142</v>
      </c>
      <c r="C90" s="61">
        <v>68.8</v>
      </c>
      <c r="D90" s="61">
        <v>0</v>
      </c>
      <c r="E90" s="61">
        <v>190.8</v>
      </c>
      <c r="F90" s="33"/>
      <c r="G90" s="8">
        <f t="shared" si="8"/>
        <v>177.32558139534888</v>
      </c>
    </row>
    <row r="91" spans="1:8" ht="84">
      <c r="A91" s="3" t="s">
        <v>27</v>
      </c>
      <c r="B91" s="13" t="s">
        <v>28</v>
      </c>
      <c r="C91" s="10">
        <v>-1839</v>
      </c>
      <c r="D91" s="10">
        <f>D92+D93</f>
        <v>0</v>
      </c>
      <c r="E91" s="10">
        <f>E92+E93</f>
        <v>-1750.8</v>
      </c>
      <c r="F91" s="33"/>
      <c r="G91" s="11">
        <f t="shared" si="8"/>
        <v>-4.7960848287112583</v>
      </c>
    </row>
    <row r="92" spans="1:8" ht="78.75">
      <c r="A92" s="4" t="s">
        <v>144</v>
      </c>
      <c r="B92" s="5" t="s">
        <v>29</v>
      </c>
      <c r="C92" s="61">
        <v>-17.100000000000001</v>
      </c>
      <c r="D92" s="61"/>
      <c r="E92" s="61"/>
      <c r="F92" s="33"/>
      <c r="G92" s="8"/>
    </row>
    <row r="93" spans="1:8" ht="67.5">
      <c r="A93" s="4" t="s">
        <v>143</v>
      </c>
      <c r="B93" s="5" t="s">
        <v>30</v>
      </c>
      <c r="C93" s="61">
        <v>-1821.9</v>
      </c>
      <c r="D93" s="61">
        <v>0</v>
      </c>
      <c r="E93" s="61">
        <v>-1750.8</v>
      </c>
      <c r="F93" s="33"/>
      <c r="G93" s="8">
        <f t="shared" si="8"/>
        <v>-3.9025193479334774</v>
      </c>
    </row>
    <row r="94" spans="1:8">
      <c r="A94" s="14" t="s">
        <v>2</v>
      </c>
      <c r="B94" s="15"/>
      <c r="C94" s="63">
        <f>C5+C68</f>
        <v>213427.09999999998</v>
      </c>
      <c r="D94" s="63">
        <f t="shared" ref="D94:E94" si="10">D5+D68</f>
        <v>1116487.2</v>
      </c>
      <c r="E94" s="63">
        <f t="shared" si="10"/>
        <v>230378</v>
      </c>
      <c r="F94" s="32">
        <f>E94*100/D94</f>
        <v>20.634181923447041</v>
      </c>
      <c r="G94" s="11">
        <f>E94*100/C94-100</f>
        <v>7.9422435107819069</v>
      </c>
    </row>
    <row r="95" spans="1:8">
      <c r="A95" s="9"/>
      <c r="B95" s="9"/>
      <c r="C95" s="9"/>
      <c r="D95" s="9"/>
      <c r="E95" s="9"/>
      <c r="F95" s="9"/>
      <c r="G95" s="9"/>
    </row>
    <row r="96" spans="1:8" ht="41.25" customHeight="1">
      <c r="A96" s="50" t="s">
        <v>121</v>
      </c>
      <c r="B96" s="50"/>
      <c r="C96" s="50"/>
      <c r="D96" s="50"/>
      <c r="E96" s="50"/>
      <c r="F96" s="50"/>
      <c r="G96" s="50"/>
    </row>
    <row r="97" spans="1:8" ht="65.25" customHeight="1">
      <c r="A97" s="22" t="s">
        <v>33</v>
      </c>
      <c r="B97" s="22" t="s">
        <v>34</v>
      </c>
      <c r="C97" s="23" t="s">
        <v>273</v>
      </c>
      <c r="D97" s="16" t="s">
        <v>274</v>
      </c>
      <c r="E97" s="23" t="s">
        <v>275</v>
      </c>
      <c r="F97" s="24" t="s">
        <v>276</v>
      </c>
      <c r="G97" s="23" t="s">
        <v>277</v>
      </c>
    </row>
    <row r="98" spans="1:8" ht="21">
      <c r="A98" s="16" t="s">
        <v>35</v>
      </c>
      <c r="B98" s="17" t="s">
        <v>36</v>
      </c>
      <c r="C98" s="58">
        <v>15957.6</v>
      </c>
      <c r="D98" s="58">
        <v>97374.2</v>
      </c>
      <c r="E98" s="58">
        <v>16731.3</v>
      </c>
      <c r="F98" s="32">
        <f>E98*100/D98</f>
        <v>17.182477494038462</v>
      </c>
      <c r="G98" s="32">
        <f>E98*100/C98-100</f>
        <v>4.8484734546548367</v>
      </c>
    </row>
    <row r="99" spans="1:8" ht="67.5">
      <c r="A99" s="18" t="s">
        <v>37</v>
      </c>
      <c r="B99" s="19" t="s">
        <v>38</v>
      </c>
      <c r="C99" s="59">
        <v>10</v>
      </c>
      <c r="D99" s="59">
        <v>150</v>
      </c>
      <c r="E99" s="59">
        <v>17.3</v>
      </c>
      <c r="F99" s="33">
        <f t="shared" ref="F99:F135" si="11">E99*100/D99</f>
        <v>11.533333333333333</v>
      </c>
      <c r="G99" s="33">
        <f t="shared" ref="G99:G136" si="12">E99*100/C99-100</f>
        <v>73</v>
      </c>
    </row>
    <row r="100" spans="1:8" ht="90">
      <c r="A100" s="18" t="s">
        <v>39</v>
      </c>
      <c r="B100" s="19" t="s">
        <v>40</v>
      </c>
      <c r="C100" s="59">
        <v>10454.1</v>
      </c>
      <c r="D100" s="59">
        <v>56289.2</v>
      </c>
      <c r="E100" s="59">
        <v>11668.6</v>
      </c>
      <c r="F100" s="33">
        <f t="shared" si="11"/>
        <v>20.729731458254872</v>
      </c>
      <c r="G100" s="33">
        <f t="shared" si="12"/>
        <v>11.617451526195467</v>
      </c>
    </row>
    <row r="101" spans="1:8">
      <c r="A101" s="18" t="s">
        <v>109</v>
      </c>
      <c r="B101" s="19" t="s">
        <v>110</v>
      </c>
      <c r="C101" s="59"/>
      <c r="D101" s="59">
        <v>7.6</v>
      </c>
      <c r="E101" s="59"/>
      <c r="F101" s="33"/>
      <c r="G101" s="33"/>
    </row>
    <row r="102" spans="1:8" ht="67.5">
      <c r="A102" s="18" t="s">
        <v>41</v>
      </c>
      <c r="B102" s="19" t="s">
        <v>42</v>
      </c>
      <c r="C102" s="59">
        <v>2351.9</v>
      </c>
      <c r="D102" s="59">
        <v>11326</v>
      </c>
      <c r="E102" s="59">
        <v>2550</v>
      </c>
      <c r="F102" s="33">
        <f t="shared" si="11"/>
        <v>22.514568250044146</v>
      </c>
      <c r="G102" s="33">
        <f t="shared" si="12"/>
        <v>8.4229771673965672</v>
      </c>
    </row>
    <row r="103" spans="1:8">
      <c r="A103" s="18" t="s">
        <v>43</v>
      </c>
      <c r="B103" s="19" t="s">
        <v>44</v>
      </c>
      <c r="C103" s="59"/>
      <c r="D103" s="59">
        <v>265.8</v>
      </c>
      <c r="E103" s="59"/>
      <c r="F103" s="33"/>
      <c r="G103" s="33"/>
    </row>
    <row r="104" spans="1:8" ht="22.5">
      <c r="A104" s="18" t="s">
        <v>45</v>
      </c>
      <c r="B104" s="19" t="s">
        <v>46</v>
      </c>
      <c r="C104" s="59">
        <v>3141.6</v>
      </c>
      <c r="D104" s="59">
        <v>29335.599999999999</v>
      </c>
      <c r="E104" s="59">
        <v>2495.4</v>
      </c>
      <c r="F104" s="33">
        <f t="shared" si="11"/>
        <v>8.5063881427344263</v>
      </c>
      <c r="G104" s="33">
        <f t="shared" si="12"/>
        <v>-20.569136745607338</v>
      </c>
    </row>
    <row r="105" spans="1:8" ht="21">
      <c r="A105" s="16" t="s">
        <v>47</v>
      </c>
      <c r="B105" s="17" t="s">
        <v>48</v>
      </c>
      <c r="C105" s="58">
        <v>594.4</v>
      </c>
      <c r="D105" s="58">
        <v>2698.8</v>
      </c>
      <c r="E105" s="58">
        <v>674.7</v>
      </c>
      <c r="F105" s="32">
        <f t="shared" si="11"/>
        <v>25</v>
      </c>
      <c r="G105" s="32">
        <f t="shared" si="12"/>
        <v>13.509421265141327</v>
      </c>
    </row>
    <row r="106" spans="1:8" ht="22.5">
      <c r="A106" s="18" t="s">
        <v>49</v>
      </c>
      <c r="B106" s="19" t="s">
        <v>50</v>
      </c>
      <c r="C106" s="59">
        <v>594.4</v>
      </c>
      <c r="D106" s="59">
        <v>2698.8</v>
      </c>
      <c r="E106" s="59">
        <v>674.7</v>
      </c>
      <c r="F106" s="33">
        <f t="shared" si="11"/>
        <v>25</v>
      </c>
      <c r="G106" s="33">
        <f t="shared" si="12"/>
        <v>13.509421265141327</v>
      </c>
    </row>
    <row r="107" spans="1:8" ht="42">
      <c r="A107" s="16" t="s">
        <v>51</v>
      </c>
      <c r="B107" s="17" t="s">
        <v>52</v>
      </c>
      <c r="C107" s="58">
        <v>0</v>
      </c>
      <c r="D107" s="58">
        <v>200</v>
      </c>
      <c r="E107" s="58">
        <v>0</v>
      </c>
      <c r="F107" s="32">
        <f t="shared" si="11"/>
        <v>0</v>
      </c>
      <c r="G107" s="32"/>
    </row>
    <row r="108" spans="1:8" ht="56.25">
      <c r="A108" s="18" t="s">
        <v>53</v>
      </c>
      <c r="B108" s="19" t="s">
        <v>54</v>
      </c>
      <c r="C108" s="59"/>
      <c r="D108" s="59">
        <v>200</v>
      </c>
      <c r="E108" s="59"/>
      <c r="F108" s="33"/>
      <c r="G108" s="33"/>
    </row>
    <row r="109" spans="1:8" ht="21">
      <c r="A109" s="16" t="s">
        <v>55</v>
      </c>
      <c r="B109" s="17" t="s">
        <v>56</v>
      </c>
      <c r="C109" s="58">
        <v>6900.3</v>
      </c>
      <c r="D109" s="58">
        <v>51910.5</v>
      </c>
      <c r="E109" s="58">
        <v>6942.6</v>
      </c>
      <c r="F109" s="32">
        <f t="shared" si="11"/>
        <v>13.374172855202705</v>
      </c>
      <c r="G109" s="32">
        <f t="shared" si="12"/>
        <v>0.61301682535541602</v>
      </c>
    </row>
    <row r="110" spans="1:8" ht="22.5">
      <c r="A110" s="18" t="s">
        <v>57</v>
      </c>
      <c r="B110" s="19" t="s">
        <v>58</v>
      </c>
      <c r="C110" s="59">
        <v>6636.7</v>
      </c>
      <c r="D110" s="59">
        <v>39911.599999999999</v>
      </c>
      <c r="E110" s="59">
        <v>4291.8</v>
      </c>
      <c r="F110" s="33">
        <f>E110*100/D110</f>
        <v>10.753264715020196</v>
      </c>
      <c r="G110" s="33">
        <f t="shared" si="12"/>
        <v>-35.332318772884108</v>
      </c>
      <c r="H110" s="31"/>
    </row>
    <row r="111" spans="1:8" ht="22.5">
      <c r="A111" s="18" t="s">
        <v>59</v>
      </c>
      <c r="B111" s="19" t="s">
        <v>60</v>
      </c>
      <c r="C111" s="59">
        <v>263.7</v>
      </c>
      <c r="D111" s="59">
        <v>11998.9</v>
      </c>
      <c r="E111" s="59">
        <v>2650.8</v>
      </c>
      <c r="F111" s="33">
        <f t="shared" si="11"/>
        <v>22.092025102301044</v>
      </c>
      <c r="G111" s="33">
        <f t="shared" si="12"/>
        <v>905.23321956769064</v>
      </c>
    </row>
    <row r="112" spans="1:8" ht="31.5">
      <c r="A112" s="16" t="s">
        <v>61</v>
      </c>
      <c r="B112" s="17" t="s">
        <v>62</v>
      </c>
      <c r="C112" s="58">
        <v>4095.7</v>
      </c>
      <c r="D112" s="58">
        <v>41669.4</v>
      </c>
      <c r="E112" s="58">
        <v>441.2</v>
      </c>
      <c r="F112" s="32">
        <f t="shared" si="11"/>
        <v>1.0588105420284428</v>
      </c>
      <c r="G112" s="32">
        <f t="shared" si="12"/>
        <v>-89.227726640134776</v>
      </c>
    </row>
    <row r="113" spans="1:7">
      <c r="A113" s="18" t="s">
        <v>63</v>
      </c>
      <c r="B113" s="19" t="s">
        <v>64</v>
      </c>
      <c r="C113" s="59">
        <v>239.3</v>
      </c>
      <c r="D113" s="59">
        <v>800</v>
      </c>
      <c r="E113" s="59"/>
      <c r="F113" s="33"/>
      <c r="G113" s="33">
        <f t="shared" si="12"/>
        <v>-100</v>
      </c>
    </row>
    <row r="114" spans="1:7">
      <c r="A114" s="18" t="s">
        <v>65</v>
      </c>
      <c r="B114" s="19" t="s">
        <v>66</v>
      </c>
      <c r="C114" s="59">
        <v>3856.4</v>
      </c>
      <c r="D114" s="59">
        <v>38260</v>
      </c>
      <c r="E114" s="59">
        <v>441.2</v>
      </c>
      <c r="F114" s="33">
        <f t="shared" si="11"/>
        <v>1.1531625718766336</v>
      </c>
      <c r="G114" s="33">
        <f t="shared" si="12"/>
        <v>-88.559278083186399</v>
      </c>
    </row>
    <row r="115" spans="1:7">
      <c r="A115" s="18" t="s">
        <v>67</v>
      </c>
      <c r="B115" s="19" t="s">
        <v>68</v>
      </c>
      <c r="C115" s="59"/>
      <c r="D115" s="59">
        <v>2609.4</v>
      </c>
      <c r="E115" s="59"/>
      <c r="F115" s="33"/>
      <c r="G115" s="33"/>
    </row>
    <row r="116" spans="1:7">
      <c r="A116" s="16" t="s">
        <v>69</v>
      </c>
      <c r="B116" s="17" t="s">
        <v>70</v>
      </c>
      <c r="C116" s="58">
        <v>148451.4</v>
      </c>
      <c r="D116" s="58">
        <v>945667.5</v>
      </c>
      <c r="E116" s="58">
        <v>165419.9</v>
      </c>
      <c r="F116" s="32">
        <f t="shared" si="11"/>
        <v>17.492395583014115</v>
      </c>
      <c r="G116" s="32">
        <f t="shared" si="12"/>
        <v>11.430340165198857</v>
      </c>
    </row>
    <row r="117" spans="1:7">
      <c r="A117" s="18" t="s">
        <v>71</v>
      </c>
      <c r="B117" s="19" t="s">
        <v>72</v>
      </c>
      <c r="C117" s="59">
        <v>44883.4</v>
      </c>
      <c r="D117" s="59">
        <v>391887.3</v>
      </c>
      <c r="E117" s="59">
        <v>46960.2</v>
      </c>
      <c r="F117" s="33">
        <f t="shared" si="11"/>
        <v>11.983087994941403</v>
      </c>
      <c r="G117" s="33">
        <f t="shared" si="12"/>
        <v>4.6271004424798434</v>
      </c>
    </row>
    <row r="118" spans="1:7">
      <c r="A118" s="18" t="s">
        <v>73</v>
      </c>
      <c r="B118" s="19" t="s">
        <v>74</v>
      </c>
      <c r="C118" s="59">
        <v>84862.9</v>
      </c>
      <c r="D118" s="59">
        <v>465882.6</v>
      </c>
      <c r="E118" s="59">
        <v>98262.7</v>
      </c>
      <c r="F118" s="33">
        <f t="shared" si="11"/>
        <v>21.091729976607841</v>
      </c>
      <c r="G118" s="33">
        <f t="shared" si="12"/>
        <v>15.789938830749364</v>
      </c>
    </row>
    <row r="119" spans="1:7" ht="22.5">
      <c r="A119" s="18" t="s">
        <v>75</v>
      </c>
      <c r="B119" s="19" t="s">
        <v>76</v>
      </c>
      <c r="C119" s="59">
        <v>12908.6</v>
      </c>
      <c r="D119" s="59">
        <v>52769.8</v>
      </c>
      <c r="E119" s="59">
        <v>13617.3</v>
      </c>
      <c r="F119" s="33">
        <f t="shared" si="11"/>
        <v>25.80510064468692</v>
      </c>
      <c r="G119" s="33">
        <f t="shared" si="12"/>
        <v>5.4901383573741498</v>
      </c>
    </row>
    <row r="120" spans="1:7">
      <c r="A120" s="18" t="s">
        <v>77</v>
      </c>
      <c r="B120" s="19" t="s">
        <v>78</v>
      </c>
      <c r="C120" s="59"/>
      <c r="D120" s="59">
        <v>2008.1</v>
      </c>
      <c r="E120" s="59"/>
      <c r="F120" s="33"/>
      <c r="G120" s="33"/>
    </row>
    <row r="121" spans="1:7" ht="22.5">
      <c r="A121" s="18" t="s">
        <v>79</v>
      </c>
      <c r="B121" s="19" t="s">
        <v>80</v>
      </c>
      <c r="C121" s="59">
        <v>5796.5</v>
      </c>
      <c r="D121" s="59">
        <v>33119.699999999997</v>
      </c>
      <c r="E121" s="59">
        <v>6579.7</v>
      </c>
      <c r="F121" s="33">
        <f t="shared" si="11"/>
        <v>19.866423910844606</v>
      </c>
      <c r="G121" s="33">
        <f t="shared" si="12"/>
        <v>13.51160182868972</v>
      </c>
    </row>
    <row r="122" spans="1:7" ht="21">
      <c r="A122" s="16" t="s">
        <v>81</v>
      </c>
      <c r="B122" s="17" t="s">
        <v>82</v>
      </c>
      <c r="C122" s="58">
        <v>30348.2</v>
      </c>
      <c r="D122" s="58">
        <v>120021.1</v>
      </c>
      <c r="E122" s="58">
        <v>29175.8</v>
      </c>
      <c r="F122" s="32">
        <f t="shared" si="11"/>
        <v>24.308892353094581</v>
      </c>
      <c r="G122" s="32">
        <f t="shared" si="12"/>
        <v>-3.8631615713617293</v>
      </c>
    </row>
    <row r="123" spans="1:7">
      <c r="A123" s="18" t="s">
        <v>83</v>
      </c>
      <c r="B123" s="19" t="s">
        <v>84</v>
      </c>
      <c r="C123" s="59">
        <v>28081.4</v>
      </c>
      <c r="D123" s="59">
        <v>106782.39999999999</v>
      </c>
      <c r="E123" s="59">
        <v>26285.599999999999</v>
      </c>
      <c r="F123" s="33">
        <f t="shared" si="11"/>
        <v>24.616041594869568</v>
      </c>
      <c r="G123" s="33">
        <f t="shared" si="12"/>
        <v>-6.3949803072496394</v>
      </c>
    </row>
    <row r="124" spans="1:7" ht="22.5">
      <c r="A124" s="18" t="s">
        <v>85</v>
      </c>
      <c r="B124" s="19" t="s">
        <v>86</v>
      </c>
      <c r="C124" s="59">
        <v>2266.9</v>
      </c>
      <c r="D124" s="59">
        <v>13238.7</v>
      </c>
      <c r="E124" s="59">
        <v>2890.2</v>
      </c>
      <c r="F124" s="33">
        <f t="shared" si="11"/>
        <v>21.831448707199346</v>
      </c>
      <c r="G124" s="33">
        <f t="shared" si="12"/>
        <v>27.495698972164618</v>
      </c>
    </row>
    <row r="125" spans="1:7" ht="21">
      <c r="A125" s="16" t="s">
        <v>87</v>
      </c>
      <c r="B125" s="17" t="s">
        <v>88</v>
      </c>
      <c r="C125" s="58">
        <v>4244.6000000000004</v>
      </c>
      <c r="D125" s="58">
        <v>53198.7</v>
      </c>
      <c r="E125" s="58">
        <v>5745.5</v>
      </c>
      <c r="F125" s="32">
        <f t="shared" si="11"/>
        <v>10.800075941705343</v>
      </c>
      <c r="G125" s="32">
        <f t="shared" si="12"/>
        <v>35.360222400226149</v>
      </c>
    </row>
    <row r="126" spans="1:7">
      <c r="A126" s="18" t="s">
        <v>89</v>
      </c>
      <c r="B126" s="19" t="s">
        <v>90</v>
      </c>
      <c r="C126" s="59">
        <v>1630.6</v>
      </c>
      <c r="D126" s="59">
        <v>6800</v>
      </c>
      <c r="E126" s="59">
        <v>1672.2</v>
      </c>
      <c r="F126" s="33">
        <f t="shared" si="11"/>
        <v>24.591176470588234</v>
      </c>
      <c r="G126" s="33">
        <f t="shared" si="12"/>
        <v>2.5512081442413859</v>
      </c>
    </row>
    <row r="127" spans="1:7" ht="22.5">
      <c r="A127" s="18" t="s">
        <v>91</v>
      </c>
      <c r="B127" s="19" t="s">
        <v>92</v>
      </c>
      <c r="C127" s="59">
        <v>1994</v>
      </c>
      <c r="D127" s="59">
        <v>14409</v>
      </c>
      <c r="E127" s="59">
        <v>2273.4</v>
      </c>
      <c r="F127" s="33">
        <f t="shared" si="11"/>
        <v>15.777638975640224</v>
      </c>
      <c r="G127" s="33">
        <f t="shared" si="12"/>
        <v>14.012036108324978</v>
      </c>
    </row>
    <row r="128" spans="1:7">
      <c r="A128" s="18" t="s">
        <v>93</v>
      </c>
      <c r="B128" s="19" t="s">
        <v>94</v>
      </c>
      <c r="C128" s="59">
        <v>620</v>
      </c>
      <c r="D128" s="59">
        <v>31989.7</v>
      </c>
      <c r="E128" s="59">
        <v>1800</v>
      </c>
      <c r="F128" s="33">
        <f t="shared" si="11"/>
        <v>5.626811129832415</v>
      </c>
      <c r="G128" s="33">
        <f t="shared" si="12"/>
        <v>190.32258064516128</v>
      </c>
    </row>
    <row r="129" spans="1:7" ht="21">
      <c r="A129" s="16" t="s">
        <v>95</v>
      </c>
      <c r="B129" s="17" t="s">
        <v>96</v>
      </c>
      <c r="C129" s="58">
        <v>786.4</v>
      </c>
      <c r="D129" s="58">
        <v>7184.1</v>
      </c>
      <c r="E129" s="58">
        <v>2299.8000000000002</v>
      </c>
      <c r="F129" s="32">
        <f t="shared" si="11"/>
        <v>32.012360629723979</v>
      </c>
      <c r="G129" s="32">
        <f t="shared" si="12"/>
        <v>192.44659206510687</v>
      </c>
    </row>
    <row r="130" spans="1:7">
      <c r="A130" s="18" t="s">
        <v>97</v>
      </c>
      <c r="B130" s="19" t="s">
        <v>98</v>
      </c>
      <c r="C130" s="59">
        <v>786.4</v>
      </c>
      <c r="D130" s="59">
        <v>7184.1</v>
      </c>
      <c r="E130" s="59">
        <v>2299.8000000000002</v>
      </c>
      <c r="F130" s="33">
        <f t="shared" si="11"/>
        <v>32.012360629723979</v>
      </c>
      <c r="G130" s="33">
        <f t="shared" si="12"/>
        <v>192.44659206510687</v>
      </c>
    </row>
    <row r="131" spans="1:7" ht="42">
      <c r="A131" s="16" t="s">
        <v>99</v>
      </c>
      <c r="B131" s="17" t="s">
        <v>100</v>
      </c>
      <c r="C131" s="58">
        <v>53.5</v>
      </c>
      <c r="D131" s="58">
        <v>900</v>
      </c>
      <c r="E131" s="58">
        <v>0</v>
      </c>
      <c r="F131" s="32">
        <f t="shared" si="11"/>
        <v>0</v>
      </c>
      <c r="G131" s="32"/>
    </row>
    <row r="132" spans="1:7" ht="45">
      <c r="A132" s="18" t="s">
        <v>101</v>
      </c>
      <c r="B132" s="19" t="s">
        <v>102</v>
      </c>
      <c r="C132" s="59">
        <v>53.5</v>
      </c>
      <c r="D132" s="59">
        <v>900</v>
      </c>
      <c r="E132" s="59"/>
      <c r="F132" s="33"/>
      <c r="G132" s="33"/>
    </row>
    <row r="133" spans="1:7" ht="84">
      <c r="A133" s="16" t="s">
        <v>103</v>
      </c>
      <c r="B133" s="17" t="s">
        <v>104</v>
      </c>
      <c r="C133" s="58">
        <v>9987.2000000000007</v>
      </c>
      <c r="D133" s="58">
        <v>40186.199999999997</v>
      </c>
      <c r="E133" s="58">
        <v>10412.6</v>
      </c>
      <c r="F133" s="32">
        <f t="shared" si="11"/>
        <v>25.910884831111179</v>
      </c>
      <c r="G133" s="32">
        <f t="shared" si="12"/>
        <v>4.2594520986863103</v>
      </c>
    </row>
    <row r="134" spans="1:7" ht="56.25">
      <c r="A134" s="18" t="s">
        <v>105</v>
      </c>
      <c r="B134" s="19" t="s">
        <v>106</v>
      </c>
      <c r="C134" s="59">
        <v>3046.2</v>
      </c>
      <c r="D134" s="59">
        <v>19481.099999999999</v>
      </c>
      <c r="E134" s="59">
        <v>5423.8</v>
      </c>
      <c r="F134" s="33">
        <f t="shared" si="11"/>
        <v>27.841343661292228</v>
      </c>
      <c r="G134" s="33">
        <f t="shared" si="12"/>
        <v>78.051342656424396</v>
      </c>
    </row>
    <row r="135" spans="1:7">
      <c r="A135" s="18" t="s">
        <v>107</v>
      </c>
      <c r="B135" s="19" t="s">
        <v>108</v>
      </c>
      <c r="C135" s="59">
        <v>6941</v>
      </c>
      <c r="D135" s="59">
        <v>20705.099999999999</v>
      </c>
      <c r="E135" s="59">
        <v>4988.8</v>
      </c>
      <c r="F135" s="33">
        <f t="shared" si="11"/>
        <v>24.094546754181337</v>
      </c>
      <c r="G135" s="33">
        <f t="shared" si="12"/>
        <v>-28.125630312635067</v>
      </c>
    </row>
    <row r="136" spans="1:7">
      <c r="A136" s="20" t="s">
        <v>2</v>
      </c>
      <c r="B136" s="21"/>
      <c r="C136" s="60">
        <v>221419.3</v>
      </c>
      <c r="D136" s="60">
        <v>1361010.4</v>
      </c>
      <c r="E136" s="60">
        <v>237843.4</v>
      </c>
      <c r="F136" s="32">
        <f>E136*100/D136</f>
        <v>17.475502024084459</v>
      </c>
      <c r="G136" s="32">
        <f t="shared" si="12"/>
        <v>7.4176460678902032</v>
      </c>
    </row>
    <row r="138" spans="1:7" ht="12.75" customHeight="1">
      <c r="A138" s="51" t="s">
        <v>111</v>
      </c>
      <c r="B138" s="52"/>
      <c r="C138" s="52"/>
      <c r="D138" s="52"/>
      <c r="E138" s="52"/>
      <c r="F138" s="52"/>
      <c r="G138" s="53"/>
    </row>
    <row r="139" spans="1:7" ht="33.75">
      <c r="A139" s="25">
        <v>1020000</v>
      </c>
      <c r="B139" s="30" t="s">
        <v>115</v>
      </c>
      <c r="C139" s="25"/>
      <c r="D139" s="27">
        <v>2500</v>
      </c>
      <c r="E139" s="25"/>
      <c r="F139" s="25"/>
      <c r="G139" s="6"/>
    </row>
    <row r="140" spans="1:7" ht="33.75">
      <c r="A140" s="25">
        <v>1030000</v>
      </c>
      <c r="B140" s="26" t="s">
        <v>112</v>
      </c>
      <c r="C140" s="27">
        <v>-516</v>
      </c>
      <c r="D140" s="27"/>
      <c r="E140" s="27"/>
      <c r="F140" s="28"/>
      <c r="G140" s="6"/>
    </row>
    <row r="141" spans="1:7" ht="33.75">
      <c r="A141" s="25">
        <v>1050000</v>
      </c>
      <c r="B141" s="26" t="s">
        <v>113</v>
      </c>
      <c r="C141" s="27">
        <v>7625.8</v>
      </c>
      <c r="D141" s="27">
        <v>32587</v>
      </c>
      <c r="E141" s="27">
        <v>-322259.09999999998</v>
      </c>
      <c r="F141" s="28">
        <f t="shared" ref="F141" si="13">E141/D141*100</f>
        <v>-988.91920090833753</v>
      </c>
      <c r="G141" s="6">
        <f t="shared" ref="G141" si="14">E141*100/C141-100</f>
        <v>-4325.9054787694404</v>
      </c>
    </row>
    <row r="142" spans="1:7" ht="34.5" customHeight="1">
      <c r="A142" s="25">
        <v>1060000</v>
      </c>
      <c r="B142" s="26" t="s">
        <v>272</v>
      </c>
      <c r="C142" s="27"/>
      <c r="D142" s="27"/>
      <c r="E142" s="27">
        <v>329724.5</v>
      </c>
      <c r="F142" s="28"/>
      <c r="G142" s="6"/>
    </row>
    <row r="143" spans="1:7">
      <c r="A143" s="54" t="s">
        <v>114</v>
      </c>
      <c r="B143" s="54"/>
      <c r="C143" s="57">
        <f>C136-C94</f>
        <v>7992.2000000000116</v>
      </c>
      <c r="D143" s="57">
        <f>D136-D94</f>
        <v>244523.19999999995</v>
      </c>
      <c r="E143" s="57">
        <f>E136-E94</f>
        <v>7465.3999999999942</v>
      </c>
      <c r="F143" s="57">
        <f>F136-F94</f>
        <v>-3.158679899362582</v>
      </c>
      <c r="G143" s="57">
        <f>G136-G94</f>
        <v>-0.52459744289170374</v>
      </c>
    </row>
    <row r="144" spans="1:7" ht="12.75" customHeight="1">
      <c r="C144" s="29"/>
      <c r="D144" s="29"/>
      <c r="E144" s="29"/>
    </row>
    <row r="145" spans="4:5" ht="12.75" customHeight="1">
      <c r="D145" s="29"/>
      <c r="E145" s="29"/>
    </row>
    <row r="146" spans="4:5" ht="12.75" customHeight="1">
      <c r="D146" s="29"/>
    </row>
  </sheetData>
  <mergeCells count="5">
    <mergeCell ref="A96:G96"/>
    <mergeCell ref="A138:G138"/>
    <mergeCell ref="A143:B143"/>
    <mergeCell ref="A1:G1"/>
    <mergeCell ref="A2:G2"/>
  </mergeCells>
  <pageMargins left="0.55118110236220474" right="0.55118110236220474" top="0.59055118110236227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ДЧБ</vt:lpstr>
      <vt:lpstr>ДЧБ!LAST_CELL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PUSER27_1</dc:creator>
  <dc:description>POI HSSF rep:2.41.2.102</dc:description>
  <cp:lastModifiedBy>1</cp:lastModifiedBy>
  <cp:lastPrinted>2019-04-11T08:48:32Z</cp:lastPrinted>
  <dcterms:created xsi:type="dcterms:W3CDTF">2017-04-18T07:48:08Z</dcterms:created>
  <dcterms:modified xsi:type="dcterms:W3CDTF">2019-04-12T09:11:51Z</dcterms:modified>
</cp:coreProperties>
</file>